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880" windowHeight="9105" activeTab="7"/>
  </bookViews>
  <sheets>
    <sheet name="Thong tin" sheetId="1" r:id="rId1"/>
    <sheet name="BCTC 1-3" sheetId="2" r:id="rId2"/>
    <sheet name="17-19" sheetId="3" r:id="rId3"/>
    <sheet name="15-16" sheetId="4" r:id="rId4"/>
    <sheet name="12-14" sheetId="5" r:id="rId5"/>
    <sheet name="11" sheetId="6" r:id="rId6"/>
    <sheet name="9-10" sheetId="7" r:id="rId7"/>
    <sheet name="KQKD"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<sst xmlns="http://schemas.openxmlformats.org/spreadsheetml/2006/main" count="538" uniqueCount="451">
  <si>
    <t xml:space="preserve">Teân Coâng ty </t>
  </si>
  <si>
    <t>Coâng ty Coå phaàn Vieãn thoâng Thaêng Long</t>
  </si>
  <si>
    <t>Ñòa chæ coâng ty</t>
  </si>
  <si>
    <t>Thoân La Döông, Xaõ Döông Noäi, Haø Ñoâng, Tænh Haø Taây</t>
  </si>
  <si>
    <t>Noäi dung kieåm toaùn</t>
  </si>
  <si>
    <t>Baùo caùo taøi chính</t>
  </si>
  <si>
    <t>Nieân ñoä keá toaùn</t>
  </si>
  <si>
    <t>Taïi ngaøy 30/09/2007</t>
  </si>
  <si>
    <t>Ngaøy laäp bieåu</t>
  </si>
  <si>
    <t>Laäp ngaøy 12 thaùng 10 naêm 2007</t>
  </si>
  <si>
    <t>Caùc chöùc danh</t>
  </si>
  <si>
    <t>Ngöôøi laäp bieåu</t>
  </si>
  <si>
    <t>Phaïm Thanh Quyeân</t>
  </si>
  <si>
    <t>Keá toaùn tröôûng</t>
  </si>
  <si>
    <t>Nguyeãn Thò Thu Haèng</t>
  </si>
  <si>
    <t>Toång Giaùm Ñoác</t>
  </si>
  <si>
    <t>Phaïm Vuõ Thöôûng</t>
  </si>
  <si>
    <t>Ñoàng tieàn haïch toaùn</t>
  </si>
  <si>
    <t>Ñôn vò tính: VND</t>
  </si>
  <si>
    <t>BAÛNG CAÂN ÑOÁI KEÁ TOAÙN</t>
  </si>
  <si>
    <t>Taïi ngaøy 30 thaùng 09 naêm 2007</t>
  </si>
  <si>
    <t>TAØI SAÛN</t>
  </si>
  <si>
    <t>Maõ soá</t>
  </si>
  <si>
    <t>Thuyeát minh</t>
  </si>
  <si>
    <t>Soá cuoái quí</t>
  </si>
  <si>
    <t>Soá ñaàu naêm</t>
  </si>
  <si>
    <t xml:space="preserve">A. Taøi saûn ngaén haïn </t>
  </si>
  <si>
    <t>I. Tieàn vaø caùc khoaûn töông ñöông tieàn</t>
  </si>
  <si>
    <t xml:space="preserve">1. Tieàn </t>
  </si>
  <si>
    <t>2. Caùc khoaûn töông ñöông tieàn</t>
  </si>
  <si>
    <t>II. Caùc khoaûn ñaàu tö taøi chính ngaén haïn</t>
  </si>
  <si>
    <t xml:space="preserve">1. Ñaàu tö ngaén haïn </t>
  </si>
  <si>
    <t>2. Döï phoøng giaûm giaù chöùng khoaùn ñaàu tö ngaén haïn (*)</t>
  </si>
  <si>
    <t>III. Caùc khoaûn phaûi thu</t>
  </si>
  <si>
    <t>1. Phaûi thu khaùch haøng</t>
  </si>
  <si>
    <t>2. Traû tröôùc cho ngöôøi baùn</t>
  </si>
  <si>
    <t>3. Phaûi thu noäi boä</t>
  </si>
  <si>
    <t>4. Phaûi thu theo tieàn ñoä keá hoaïch hôïp ñoàng xaây döïng</t>
  </si>
  <si>
    <t>5. Caùc khoaûn phaûi thu khaùc</t>
  </si>
  <si>
    <t xml:space="preserve">6. Döï phoøng caùc khoaûn phaûi thu khoù ñoøi </t>
  </si>
  <si>
    <r>
      <t xml:space="preserve">IV. </t>
    </r>
    <r>
      <rPr>
        <b/>
        <i/>
        <sz val="11"/>
        <rFont val="vni-times"/>
        <family val="0"/>
      </rPr>
      <t>Haøng toàn kho</t>
    </r>
  </si>
  <si>
    <t>1. Haøng toàn kho</t>
  </si>
  <si>
    <t xml:space="preserve">2. Döï phoøng giaûm giaù haøng toàn kho </t>
  </si>
  <si>
    <t>V. Taøi saûn ngaén haïn khaùc</t>
  </si>
  <si>
    <t>1. Chi phí traû tröôùc ngaén haïn</t>
  </si>
  <si>
    <t>2. Thueá GTGT ñöôïc khaáu tröø</t>
  </si>
  <si>
    <t>3. Thueá vaø caùc khoaûn phaûi thu Nhaø nöôùc</t>
  </si>
  <si>
    <t>4. Taøi saûn ngaén haïn khaùc</t>
  </si>
  <si>
    <t xml:space="preserve">B. Taøi saûn daøi haïn </t>
  </si>
  <si>
    <t>I. Caùc khoaûn phaûi thu daøi haïn</t>
  </si>
  <si>
    <t>1. Phaûi thu daøi haïn cuûa khaùch haøng</t>
  </si>
  <si>
    <t>2. Phaûi thu noäi boä daøi haïn</t>
  </si>
  <si>
    <t>3. Phaûi thu daøi haïn khaùc</t>
  </si>
  <si>
    <t>4. Döï phoøng phaûi thu daøi haïn khoù ñoøi (*)</t>
  </si>
  <si>
    <t>II. Taøi saûn coá ñònh</t>
  </si>
  <si>
    <t>1. Taøi saûn coá ñònh höõu hình</t>
  </si>
  <si>
    <t xml:space="preserve">   - Nguyeân giaù</t>
  </si>
  <si>
    <t xml:space="preserve">   - Giaù trò hao moøn luyõ keá </t>
  </si>
  <si>
    <t>2. Taøi saûn coá ñònh thueâ taøi chính</t>
  </si>
  <si>
    <t xml:space="preserve">   - Giaù trò hao moøn luyõ keá</t>
  </si>
  <si>
    <t>3. Taøi saûn coá ñònh voâ hình</t>
  </si>
  <si>
    <t>4. Chi phí xaây döïng cô baûn dôû dang</t>
  </si>
  <si>
    <t>III. Baát ñoäng saûn ñaàu tö</t>
  </si>
  <si>
    <t>IV. Caùc khoaûn ñaàu tö taøi chính daøi haïn</t>
  </si>
  <si>
    <t>1. Ñaàu tö vaøo coâng ty con</t>
  </si>
  <si>
    <t>2. Ñaàu tö vaøo coâng ty lieân keát, lieân doanh</t>
  </si>
  <si>
    <t>3. Ñaàu tö daøi haïn khaùc</t>
  </si>
  <si>
    <t>4. Döï phoøng giaûm giaù chöùng khoaùn ñaàu tö daøi haïn (*)</t>
  </si>
  <si>
    <t>V. Taøi saûn daøi haïn khaùc</t>
  </si>
  <si>
    <t>1. Chi phí traû tröôùc daøi haïn</t>
  </si>
  <si>
    <t>2. Taøi saûn thueá thu nhaäp hoaõn laïi</t>
  </si>
  <si>
    <t>3. Taøi saûn daøi haïn khaùc</t>
  </si>
  <si>
    <t xml:space="preserve">TOÅNG COÄNG TAØI SAÛN </t>
  </si>
  <si>
    <t>NGUOÀN VOÁN</t>
  </si>
  <si>
    <t xml:space="preserve">A. Nôï phaûi traû </t>
  </si>
  <si>
    <t>I. Nôï ngaén haïn</t>
  </si>
  <si>
    <t>1. Vay vaø nôï ngaén haïn</t>
  </si>
  <si>
    <t>2. Phaûi traû cho ngöôøi baùn</t>
  </si>
  <si>
    <t>3. Ngöôøi mua traû tieàn tröôùc</t>
  </si>
  <si>
    <t>4. Thueá vaø caùc khoaûn phaûi traû Nhaø nöôùc</t>
  </si>
  <si>
    <t>5. Phaûi traû coâng nhaân vieân</t>
  </si>
  <si>
    <t>6. Chi phí phaûi traû</t>
  </si>
  <si>
    <t>7. Phaûi traû noäi boä</t>
  </si>
  <si>
    <t>8. Phaûi traû theo tieán ñoä keá hoaïch hôïp ñoàng xaây döïng</t>
  </si>
  <si>
    <t>9. Caùc khoaûn phaûi traû, phaûi noäp khaùc</t>
  </si>
  <si>
    <t>10.Döï phoøng phaûi traû ngaén haïn</t>
  </si>
  <si>
    <t>II. Nôï daøi haïn</t>
  </si>
  <si>
    <t>1. Phaûi traû daøi haïn ngöôøi baùn</t>
  </si>
  <si>
    <t>2. Phaûi traû daøi haïn noäi boä</t>
  </si>
  <si>
    <t>3. Phaûi traû daøi haïn khaùc</t>
  </si>
  <si>
    <t>4. Vay vaø nôï daøi haïn</t>
  </si>
  <si>
    <t>5. Thueá thu nhaäp hoaõn laïi</t>
  </si>
  <si>
    <t>6. Döï phoøng trôï caáp maát vieäc laøm</t>
  </si>
  <si>
    <t>7. Döï phoøng phaûi traû daøi haïn</t>
  </si>
  <si>
    <t xml:space="preserve">B. Nguoàn voán chuû sôû höõu </t>
  </si>
  <si>
    <t>I. Voán chuû sôû höõu</t>
  </si>
  <si>
    <t>1. Voán ñaàu tö cuûa chuû sôû höõu</t>
  </si>
  <si>
    <t>2. Thaëng dö voán coå phaàn</t>
  </si>
  <si>
    <t>3. Voán khaùc cuûa chuû sôû höõu</t>
  </si>
  <si>
    <t>4. Coå phieáu quyõ</t>
  </si>
  <si>
    <t>5. Cheânh leäch ñaùnh giaù laïi taøi saûn</t>
  </si>
  <si>
    <t>6. Cheânh leäch tyû giaù hoái ñoaùi</t>
  </si>
  <si>
    <t>7. Quyõ ñaàu tö phaùt trieån</t>
  </si>
  <si>
    <t xml:space="preserve">8. Quyõ döï phoøng taøi chính </t>
  </si>
  <si>
    <t>9. Quyõ khaùc thuoäc voán chuû sôû höõu</t>
  </si>
  <si>
    <t>10. Lôïi nhuaän chöa phaân phoái</t>
  </si>
  <si>
    <t>11. Nguoàn voán ñaàu tö XDCB</t>
  </si>
  <si>
    <t>II. Nguoàn kinh phí, quyõ khaùc</t>
  </si>
  <si>
    <t>1. Quyõ khen thöôûng vaø phuùc lôïi</t>
  </si>
  <si>
    <t xml:space="preserve">2. Nguoàn kinh phí </t>
  </si>
  <si>
    <t>3. Nguoàn kinh phí ñaõ hình thaønh TSCÑ</t>
  </si>
  <si>
    <t xml:space="preserve">TOÅNG COÄNG NGUOÀN VOÁN </t>
  </si>
  <si>
    <t>CAÙC CHÆ TIEÂU NGOAØI BAÛNG CAÂN ÑOÁI KEÁ TOAÙN</t>
  </si>
  <si>
    <t>Chæ tieâu</t>
  </si>
  <si>
    <t>1. Taøi saûn thueâ ngoaøi</t>
  </si>
  <si>
    <t>2. Vaät tö, haøng hoùa nhaän giöõ hoä, nhaän gia coâng</t>
  </si>
  <si>
    <t>3. Haøng hoùa nhaän baùn hoä, nhaän kyù göûi</t>
  </si>
  <si>
    <t>4. Nôï khoù ñoøi ñaõ xöû lyù</t>
  </si>
  <si>
    <t>5. Ngoaïi teä caùc loaïi</t>
  </si>
  <si>
    <t xml:space="preserve">       - USD</t>
  </si>
  <si>
    <t>6. Döï toùan chi söï nghieäp, döï aùn</t>
  </si>
  <si>
    <t>KEÁT QUAÛ HOAÏT ÑOÄNG KINH DOANH</t>
  </si>
  <si>
    <t>CHÆ TIEÂU</t>
  </si>
  <si>
    <t>1. Doanh thu baùn haøng vaø cung caáp dòch vuï</t>
  </si>
  <si>
    <t>01</t>
  </si>
  <si>
    <t>2. Caùc khoaûn giaûm tröø</t>
  </si>
  <si>
    <t>03</t>
  </si>
  <si>
    <t xml:space="preserve">3. Doanh thu thuaàn baùn haøng vaø cung caáp dòch vuï </t>
  </si>
  <si>
    <t>4. Giaù voán haøng baùn</t>
  </si>
  <si>
    <t xml:space="preserve">5. Lôïi nhuaän goäp veâ baùn haøng vaø cung caáp dòch vuï </t>
  </si>
  <si>
    <t>6. Doanh thu hoaït ñoäng taøi chính</t>
  </si>
  <si>
    <t>7. Chi phí taøi chính</t>
  </si>
  <si>
    <t>Trong ñoù : Chi phí laõi vay ngaân haøng</t>
  </si>
  <si>
    <t>8. Chi phí baùn haøng</t>
  </si>
  <si>
    <t>9. Chi phí quaûn lyù doanh nghieäp</t>
  </si>
  <si>
    <t>10. Lôïi nhuaän thuaàn töø hoaït ñoäng kinh doanh</t>
  </si>
  <si>
    <t>11. Thu nhaäp khaùc</t>
  </si>
  <si>
    <t>12. Chi phí khaùc</t>
  </si>
  <si>
    <t>13. Lôïi nhuaän khaùc</t>
  </si>
  <si>
    <t xml:space="preserve">14. Toång lôïi nhuaän keá toaùn tröôùc thueá </t>
  </si>
  <si>
    <t>15. Thueá thu nhaäp doanh nghieäp hieän haønh</t>
  </si>
  <si>
    <t>16. Chi phí thueá thu nhaäp doanh nghieäp hoaõn laïi</t>
  </si>
  <si>
    <t>17. Lôïi nhuaän sau thueá TNDN</t>
  </si>
  <si>
    <t>18.Laõi cô baûn treân coå phieáu</t>
  </si>
  <si>
    <t xml:space="preserve">THUYEÁT MINH BAÙO CAÙO TAØI CHÍNH </t>
  </si>
  <si>
    <t>Tính ñeán ngaøy 30/09/2007</t>
  </si>
  <si>
    <t>3. Tieàn vaø caùc khoaûn töông ñöông tieàn</t>
  </si>
  <si>
    <t xml:space="preserve">    - Tieàn maët</t>
  </si>
  <si>
    <t xml:space="preserve">            + VND</t>
  </si>
  <si>
    <t xml:space="preserve">            + USD</t>
  </si>
  <si>
    <t xml:space="preserve">    - Tieàn gôûi ngaân haøng</t>
  </si>
  <si>
    <t xml:space="preserve">                Ngaân haøng VCB Haø Noäi</t>
  </si>
  <si>
    <t xml:space="preserve">                Ngaân haøng Coâng thöông Haø Taây</t>
  </si>
  <si>
    <t xml:space="preserve">               VCB Haø Noäi coù kyø haïn 3 thaùng</t>
  </si>
  <si>
    <t xml:space="preserve">                 Coäng</t>
  </si>
  <si>
    <t>Giaù trò hoaøn nhaäp döï phoøng giaûm giaù haøng toàn kho</t>
  </si>
  <si>
    <t xml:space="preserve">Giaù trò ghi soå cuûa haøng toàn kho ñaõ duøng deå theá chaáp, </t>
  </si>
  <si>
    <t xml:space="preserve">   caàm coá ñaûm baûo cho caùc khoaûn nôï vay</t>
  </si>
  <si>
    <t>4. Caùc khoaûn phaûi thu ngaén haïn</t>
  </si>
  <si>
    <t xml:space="preserve">    - Phaûi thu khaùch haøng </t>
  </si>
  <si>
    <t xml:space="preserve">    - Traû tröôùc cho ngöôøi baùn</t>
  </si>
  <si>
    <t xml:space="preserve">    - Phaûi thu noäi boä</t>
  </si>
  <si>
    <t xml:space="preserve">    - Phaûi thu theo tieán ñoä keá hoaïch hôïp ñoàng xaây döïng</t>
  </si>
  <si>
    <t xml:space="preserve">    - Caùc khoaûn phaûi thu khaùc:</t>
  </si>
  <si>
    <t xml:space="preserve">                     - Phaûi thu khaùc</t>
  </si>
  <si>
    <t xml:space="preserve">    - Döï phoøng phaûi thu khoù ñoøi</t>
  </si>
  <si>
    <t xml:space="preserve"> + Chi tieát "Phaûi thu khaùch haøng"</t>
  </si>
  <si>
    <t xml:space="preserve"> - Toång Coâng ty vieãn thoâng quaân ñoäi</t>
  </si>
  <si>
    <t xml:space="preserve"> - Coâng ty coå phaàn caùp vaø vaät lieäu vieãn thoâng</t>
  </si>
  <si>
    <t xml:space="preserve"> -  Böu ñieän tænh Nam Ñònh</t>
  </si>
  <si>
    <t xml:space="preserve">            -</t>
  </si>
  <si>
    <t xml:space="preserve"> - Böu ñieän tænh Hoaø Bình</t>
  </si>
  <si>
    <t xml:space="preserve">                 -</t>
  </si>
  <si>
    <t xml:space="preserve"> - Böu ñieän tænh Beán Tre</t>
  </si>
  <si>
    <t xml:space="preserve"> - Böu ñieän tænh Haø Taây</t>
  </si>
  <si>
    <t xml:space="preserve"> - Böu ñieän tænh Haø Tĩnh</t>
  </si>
  <si>
    <t xml:space="preserve"> - Böu ñieän tænh Haø Nam </t>
  </si>
  <si>
    <t xml:space="preserve"> - Böu ñieän tænh Quảng Ninh</t>
  </si>
  <si>
    <t xml:space="preserve"> - Cty TNHH Cááaùp Thaêng Long</t>
  </si>
  <si>
    <t xml:space="preserve"> - Khaùch haøng khaùc</t>
  </si>
  <si>
    <t xml:space="preserve"> + Chi tieát "Phaûi thu khaùc"</t>
  </si>
  <si>
    <t xml:space="preserve"> - Coâng ty TNHH Caùp Thaêng Long</t>
  </si>
  <si>
    <t xml:space="preserve"> - Ngaân haøng Ngoaïi thöông Haø Noäi</t>
  </si>
  <si>
    <t xml:space="preserve"> - Cty CP Tröôøng Phuù</t>
  </si>
  <si>
    <t>5. Haøng toàn kho</t>
  </si>
  <si>
    <t xml:space="preserve">     - Haøng mua ñang ñi treân ñöôøng</t>
  </si>
  <si>
    <t xml:space="preserve">     - Nguyeân lieäu, vaät lieäu toàn kho</t>
  </si>
  <si>
    <t xml:space="preserve">     - Coâng cuï, duïng cuï trong kho</t>
  </si>
  <si>
    <t xml:space="preserve">     - Chi phí saûn xuaát, kinh doanh dôû dang</t>
  </si>
  <si>
    <t xml:space="preserve">     - Thaønh phaåm toàn kho</t>
  </si>
  <si>
    <t xml:space="preserve">     - Haøng hoaù toàn kho </t>
  </si>
  <si>
    <t xml:space="preserve">     - Haøng göûi ñi baùn</t>
  </si>
  <si>
    <t xml:space="preserve">                 Coäng giaù goác haøng toàn kho</t>
  </si>
  <si>
    <t>6. Thueá vaø caùc khoaûn phaûi thu Nhaø nöôùc</t>
  </si>
  <si>
    <t xml:space="preserve">      - Thueá thu nhaäp DN noäp thöøa</t>
  </si>
  <si>
    <t xml:space="preserve">      - Thueá GTGT coøn ñöôïc khaáu tröø</t>
  </si>
  <si>
    <t xml:space="preserve">      - Caùc khoaûn phaûi thu Nhaø nöôùc</t>
  </si>
  <si>
    <t xml:space="preserve">      -Thueá TNDN taïm noäp thöøa</t>
  </si>
  <si>
    <t>Coäng</t>
  </si>
  <si>
    <t>Quyeát toaùn thueá cuûa Coâng ty seõ chòu söï kieåm tra cuûa cô quan thueá. Do vieäc aùp duïng luaät vaø caùc qui ñònh veà thueá ñoái vôùi nhieàu loaïi giao dòch khaùc nhau coù theå ñöôïc giaûi thích theo nhieàu caùch khaùc nhau, soá thueá ñöôïc trình baøy treân Baùo caùo taøi chính coù theå bò thay ñoåi theo quyeát ñònh cuûa cô quan thueá.</t>
  </si>
  <si>
    <t xml:space="preserve">7. Taêng, giaûm taøi saûn coá ñònh </t>
  </si>
  <si>
    <t>Nhaø cöûa vaät kieán truùc</t>
  </si>
  <si>
    <t>Maùy moùc thieát bò</t>
  </si>
  <si>
    <t>Phöông tieän vaän taûi</t>
  </si>
  <si>
    <t>Thieát bò vaên phoøng</t>
  </si>
  <si>
    <t xml:space="preserve">Toång coäng TSCÑ </t>
  </si>
  <si>
    <t xml:space="preserve">I.Nguyeân giaù TSCÑ </t>
  </si>
  <si>
    <t xml:space="preserve"> 1. Soá dö ñaàu kyø</t>
  </si>
  <si>
    <t xml:space="preserve"> 2. Soá taêng trong kyø</t>
  </si>
  <si>
    <t xml:space="preserve">    - Mua saém môùi</t>
  </si>
  <si>
    <t xml:space="preserve">    - Xaây döïng môùi</t>
  </si>
  <si>
    <t xml:space="preserve">    - Ñaàu tö xaây döïng cô baûn hoøan thaønh</t>
  </si>
  <si>
    <t xml:space="preserve">    - Thanh lyù, nhöôïng baùn</t>
  </si>
  <si>
    <t xml:space="preserve">    - Taêng khaùc </t>
  </si>
  <si>
    <t xml:space="preserve"> 3. Giaûm trong kyø</t>
  </si>
  <si>
    <t xml:space="preserve">    - Giaûm do ñaùnh giaù laïi taøi saûn</t>
  </si>
  <si>
    <t xml:space="preserve">    - Giaûm khaùc </t>
  </si>
  <si>
    <t xml:space="preserve"> 4. Soá cuoái kyø</t>
  </si>
  <si>
    <t xml:space="preserve">    - Chöa söû duïng</t>
  </si>
  <si>
    <t xml:space="preserve">    - Ñaõ khaáu hao heát vaãn coøn söû duïng</t>
  </si>
  <si>
    <t xml:space="preserve">    - Chôø thanh lyù</t>
  </si>
  <si>
    <t>II. Giaù trò hao moøn luyõ keá</t>
  </si>
  <si>
    <t xml:space="preserve"> 1. Soá ñaàu kyø</t>
  </si>
  <si>
    <t xml:space="preserve"> 2. Taêng trong kyø</t>
  </si>
  <si>
    <t xml:space="preserve">    - Khaáu hao trong kyø</t>
  </si>
  <si>
    <t xml:space="preserve">    - Taêng do ñaùnh giaù laïi taøi saûn </t>
  </si>
  <si>
    <t xml:space="preserve">    - Giaûm taøi saûn khoâng xaùc ñònh giaù trò DN</t>
  </si>
  <si>
    <t xml:space="preserve">    - Giaûm do ñaùnh giaù laïi taøi saûn (TS ñaõ TL,NB)</t>
  </si>
  <si>
    <t xml:space="preserve">III. Giaù trò coøn laïi cuûa TSCÑ </t>
  </si>
  <si>
    <t xml:space="preserve"> 1. Taïi ngaøy ñaàu naêm </t>
  </si>
  <si>
    <t xml:space="preserve"> 2. Taïi ngaøy cuoái kyø</t>
  </si>
  <si>
    <t xml:space="preserve">   - TSCÑ ñaõ duøng ñeå theá chaáp, caàm coá caùc khoaûn vay</t>
  </si>
  <si>
    <t xml:space="preserve">   - TSCÑ chôø thanh lyù</t>
  </si>
  <si>
    <t>8. Taêng, giaûm baát ñoäng saûn ñaàu tö</t>
  </si>
  <si>
    <t>Taêng trong kyø</t>
  </si>
  <si>
    <t xml:space="preserve"> Giaûm trong kyø</t>
  </si>
  <si>
    <t>Soá cuoái kyø</t>
  </si>
  <si>
    <t xml:space="preserve">I.Nguyeân giaù </t>
  </si>
  <si>
    <t>- Nhaø xöôûng vaø cô sôû haï taàng</t>
  </si>
  <si>
    <t>- Quyeàn söû duïng ñaát</t>
  </si>
  <si>
    <t>- Chi phí ñeàn buø giaûi toaû vaø san laáp maët baèng</t>
  </si>
  <si>
    <t xml:space="preserve">- Nhaø xöôûng vaø cô sôû haï taàng </t>
  </si>
  <si>
    <t xml:space="preserve">III. Giaù trò coøn laïi </t>
  </si>
  <si>
    <t xml:space="preserve">- Quyeàn söû duïng ñaát </t>
  </si>
  <si>
    <t>8. Chi phí xaây döïng cô baûng dôû dang</t>
  </si>
  <si>
    <t xml:space="preserve">Soá cuoái  quí </t>
  </si>
  <si>
    <t xml:space="preserve">Soá ñaàu naêm </t>
  </si>
  <si>
    <t xml:space="preserve">     - Chi phí xaây döïng cô baûn dôû dang</t>
  </si>
  <si>
    <t xml:space="preserve">     - Mua saém TSCÑ</t>
  </si>
  <si>
    <t xml:space="preserve">        + Maùy gheùp nhoùm</t>
  </si>
  <si>
    <t xml:space="preserve">        + Daây chuyeàn xoaén ñoâi 2.5</t>
  </si>
  <si>
    <t xml:space="preserve">        + Daây chuyeàn xoaén ñoâi 2.7</t>
  </si>
  <si>
    <t xml:space="preserve">        + Maùy boïc ñôn 1.3</t>
  </si>
  <si>
    <t xml:space="preserve">        + Mua saém TSCÑ khaùc</t>
  </si>
  <si>
    <t xml:space="preserve">        + Tuû ñieän</t>
  </si>
  <si>
    <t xml:space="preserve">        +Ñieän nöôùc khí neùn(nhaø xöôûng 2)</t>
  </si>
  <si>
    <t xml:space="preserve">        + Heä thoáng bôm daàu thuyû löïc</t>
  </si>
  <si>
    <t>9. Ñaàu tö daøi haïn khaùc</t>
  </si>
  <si>
    <t xml:space="preserve">    - Ñaàu tö coå phieáu </t>
  </si>
  <si>
    <t xml:space="preserve">    - Ñaàu tö traùi phieáu CP kyø haïn 5 naêm, laõi suaát 8,6%/naêm</t>
  </si>
  <si>
    <t xml:space="preserve">    - Ñaàu tö tín phieáu, kyø phieáu</t>
  </si>
  <si>
    <t xml:space="preserve">    - Cho vay daøi haïn</t>
  </si>
  <si>
    <t xml:space="preserve">    - Ñaàu tö daøi haïn khaùc</t>
  </si>
  <si>
    <t xml:space="preserve"> - Ñaàu tö vaøo Coâng ty con ( TNHH Caùp Thaêng Long)</t>
  </si>
  <si>
    <t xml:space="preserve">Coäng </t>
  </si>
  <si>
    <t>10. Chi phí traû tröôùc daøi haïn</t>
  </si>
  <si>
    <t xml:space="preserve">   - Chi phí traû tröôùc veà thueâ hoaït ñoäng TSCÑ</t>
  </si>
  <si>
    <t xml:space="preserve">   - Chi phí thaønh laäp doanh nghieäp</t>
  </si>
  <si>
    <t xml:space="preserve">   - Chi phí nghieân cöùu coù giaù trò lôùn</t>
  </si>
  <si>
    <t xml:space="preserve">   - Chi phí khaùc</t>
  </si>
  <si>
    <t xml:space="preserve">11. Vay ngaén haïn </t>
  </si>
  <si>
    <t xml:space="preserve"> - Vay ngaén haïn</t>
  </si>
  <si>
    <t xml:space="preserve"> - Nôï daøi haïn ñeán haïn traû</t>
  </si>
  <si>
    <t xml:space="preserve"> - Vay ngaén haïn laø khoaûn vay cuûa Ngaân haøng Ngoaïi thöông Haø Noäi ñöôïc duøng ñeå thanh toaùn cho caùc khoaûn coâng nôï phaûi traû cho nhaø cung caáp, goàm:</t>
  </si>
  <si>
    <t xml:space="preserve">     + Vay baèng VND</t>
  </si>
  <si>
    <t xml:space="preserve">     + Vay baèng ngoaïi teä (USD)</t>
  </si>
  <si>
    <t xml:space="preserve"> - Nôï daøi haïn ñeán haïn traû laø khoaûn vay daøi haïn ñeán haïn traû cuûa Hôïp ñoàng vay daøi haïn vôùi Ngaân haøng Ngoaïi thöông chi nhaùnh Haø Noäi soá 01/05/TDH/NHN-HN-TLT ngaøy 08/12/2005. </t>
  </si>
  <si>
    <t>12. Phaûi traû ngöôøi baùn vaø ngöôøi mua traû tröôùc</t>
  </si>
  <si>
    <t xml:space="preserve">- Phaûi traû ngöôøi baùn </t>
  </si>
  <si>
    <t xml:space="preserve">- Ngöôøi mua traû tröôùc </t>
  </si>
  <si>
    <t xml:space="preserve">                  Coäng</t>
  </si>
  <si>
    <t xml:space="preserve"> * Chi tieát phaûi traû ngöôøi baùn:</t>
  </si>
  <si>
    <t xml:space="preserve"> - Coâng ty daây ñoàng Vieät Nam CFT</t>
  </si>
  <si>
    <t xml:space="preserve"> - DNTN Aùnh Döông</t>
  </si>
  <si>
    <t xml:space="preserve"> - Coâng ty TNHH Kim Baøng</t>
  </si>
  <si>
    <t xml:space="preserve"> - Reickermann</t>
  </si>
  <si>
    <t xml:space="preserve"> - HaâênwhaCorporation</t>
  </si>
  <si>
    <t xml:space="preserve"> - Phaûi traû khaùc</t>
  </si>
  <si>
    <t>13. Thueá vaø caùc khoaûn phaûi noäp nhaø nöôùc</t>
  </si>
  <si>
    <t>12.1. Thueá phaûi noäp nhaø nöôùc</t>
  </si>
  <si>
    <t>- Thueá GTGT haøng hoaù dòch vuï</t>
  </si>
  <si>
    <t xml:space="preserve">              -</t>
  </si>
  <si>
    <t>- Thueá GTGT haøng nhaäp khaåu</t>
  </si>
  <si>
    <t>- Thueá tieâu thuï ñaëc bieät</t>
  </si>
  <si>
    <t>- Thueá xuaát, nhaäp khaåu</t>
  </si>
  <si>
    <t xml:space="preserve">- Thueá TNDN </t>
  </si>
  <si>
    <t xml:space="preserve"> - Caùc loaïi thueá khaùc </t>
  </si>
  <si>
    <t>- Caùc loaïi thueá khaùc (Thueá Thu nhaäp caù nhaân)</t>
  </si>
  <si>
    <t>12.2. Caùc khoaûn phaûi noäp khaùc</t>
  </si>
  <si>
    <t>- Caùc khoaûn phí, leä phí</t>
  </si>
  <si>
    <t>- Caùc khoaûn phaûi noäp khaùc</t>
  </si>
  <si>
    <t xml:space="preserve">14. Chi phí phaûi traû </t>
  </si>
  <si>
    <t xml:space="preserve"> - Trích tröôùc chi phí thueâ nhaø xöôûng</t>
  </si>
  <si>
    <t xml:space="preserve">               -</t>
  </si>
  <si>
    <t xml:space="preserve"> - Trích tröôùc chi phí thueâ VP Q1,2,3/07</t>
  </si>
  <si>
    <t xml:space="preserve"> - Trích tröôùc phí kieåm toaùn Q1,Q2,Q3/07</t>
  </si>
  <si>
    <t xml:space="preserve"> - Trích tröôøc chi phí vaän chuyeån cuûa Cty Huøng Töôûng</t>
  </si>
  <si>
    <t xml:space="preserve"> - Caùc khoaûn trích tröôùc khaùc</t>
  </si>
  <si>
    <t>15. Caùc khoaûn phaûi traû, phaûi noäp khaùc</t>
  </si>
  <si>
    <t>- Kinh phí,ñoaøn phí coâng ñoaøn</t>
  </si>
  <si>
    <t xml:space="preserve">- Baûo hieåm xaõ hoäi, yteá </t>
  </si>
  <si>
    <t>- Baûo hieåm y teá</t>
  </si>
  <si>
    <t xml:space="preserve">- Phaûi traû coå phaàn hoùa </t>
  </si>
  <si>
    <t>- Doanh thu nhaän tröôùc</t>
  </si>
  <si>
    <t xml:space="preserve">- Caùc khoaûn phaûi traû, phaûi noäp khaùc </t>
  </si>
  <si>
    <t xml:space="preserve"> * Chi tieát phaû traû khaùc</t>
  </si>
  <si>
    <t xml:space="preserve">    - Phaû traû coå ñoâng coâng ty(coå töùc)</t>
  </si>
  <si>
    <t xml:space="preserve">    - Phaû traû khaùc</t>
  </si>
  <si>
    <t>16. Phaûi traû daøi haïn khaùc</t>
  </si>
  <si>
    <t>16. Caùc khoaûn vay vaø nôï daøi haïn</t>
  </si>
  <si>
    <t xml:space="preserve">  - Vay daøi haïn ngaân haøng Ngoaïi thöông Haø Noäi</t>
  </si>
  <si>
    <t>(Theo HÑ vay soá 01/05/TDH/NHN-HN-TLT ngaøy 08/12/2005, laõi suaát thaû noåi. Ñaùo haïn thaùng 06/2009)</t>
  </si>
  <si>
    <t>17. Nguoàn voán chuû sôû höõu</t>
  </si>
  <si>
    <t xml:space="preserve"> 17.1 Baûng ñoái chieáu bieán ñoäng cuûa voán chuû sôû höõu</t>
  </si>
  <si>
    <t>Voán goùp cuûa chuû sôû höõu</t>
  </si>
  <si>
    <t>Thaëng dö voán coå phaàn</t>
  </si>
  <si>
    <t>Quyõ ñaàu tö phaùt trieån</t>
  </si>
  <si>
    <t xml:space="preserve">Quyõ döï phoøng taøi chính, khuyeán maïi khaùch haøng </t>
  </si>
  <si>
    <t>Quyõ khen thöôûng, phuùc lôïi</t>
  </si>
  <si>
    <t>Lôïi nhuaän sau thueá chöa phaân phoái</t>
  </si>
  <si>
    <t>- Soá dö ñaàu naêm tröôùc</t>
  </si>
  <si>
    <t>- Taêng voán trong naêm tröôùc</t>
  </si>
  <si>
    <t>- Lôïi nhuaän taêng trong naêm tröôùc</t>
  </si>
  <si>
    <t xml:space="preserve"> -Taêng töø thueá TNDN ñöôïc mieãn giaûm 2005</t>
  </si>
  <si>
    <t xml:space="preserve"> - Taêng töø thueá TNDN ñöôïc mieãn giaûm 2006</t>
  </si>
  <si>
    <t xml:space="preserve"> - Taêng khaùc töø quó ñaàu tö phaùt trieån</t>
  </si>
  <si>
    <t>- Trích laäp caùc quyõ</t>
  </si>
  <si>
    <t>- Traû coå töùc cho coå ñoâng naêm 2005</t>
  </si>
  <si>
    <t>- Traû coå töùc cho coå ñoâng naêm 2006</t>
  </si>
  <si>
    <t>-  Giaûm khaùc</t>
  </si>
  <si>
    <t>- Soá dö cuoái naêm tröôùc 31/12/2006</t>
  </si>
  <si>
    <t>- Soá dö ñaàu naêm nay</t>
  </si>
  <si>
    <t>- Lôïi nhuaän taêng trong naêm nay</t>
  </si>
  <si>
    <t>- Taêng voán trong naêm</t>
  </si>
  <si>
    <t xml:space="preserve">- Taêng khaùc </t>
  </si>
  <si>
    <t>- Giaûm khaùc</t>
  </si>
  <si>
    <t>- Soá dö cuoái ky ø30/09/2007</t>
  </si>
  <si>
    <t>17.2. Chi tieát voán ñaàu tö cuûa chuû sôû höõu</t>
  </si>
  <si>
    <t xml:space="preserve">Soá cuoái naêm </t>
  </si>
  <si>
    <t>Tyû leä (%)</t>
  </si>
  <si>
    <t xml:space="preserve"> - Voán goùp cuûa Nhaø nöôùc</t>
  </si>
  <si>
    <t xml:space="preserve"> - Voán goùp cuûa caùc ñoái töôïng khaùc</t>
  </si>
  <si>
    <t xml:space="preserve">   + Do phaùp nhaân naém giöõ</t>
  </si>
  <si>
    <t xml:space="preserve">   + Do theå nhaân naém giöõ</t>
  </si>
  <si>
    <t xml:space="preserve">           Coäng</t>
  </si>
  <si>
    <t>17.2 Caùc giao dòch veà voán vôùi caùc chuû sôû höõu vaø phaân phoái coå töùc, chia lôïi nhuaän</t>
  </si>
  <si>
    <t>Voán ñaàu tö cuûa chuû sôû höõu</t>
  </si>
  <si>
    <t xml:space="preserve"> Soá daàu naêm </t>
  </si>
  <si>
    <t xml:space="preserve"> - Voán goùp ñaàu naêm</t>
  </si>
  <si>
    <t xml:space="preserve"> - Voán goùp taêng trong naêm</t>
  </si>
  <si>
    <t xml:space="preserve"> - Voán goùp giaûm trong naêm</t>
  </si>
  <si>
    <t xml:space="preserve"> - Voán goùp cuoái naêm</t>
  </si>
  <si>
    <t xml:space="preserve"> - Coå töùc, lôïi nhuaän ñaõ chia</t>
  </si>
  <si>
    <t>17.3 Coå töùc</t>
  </si>
  <si>
    <t xml:space="preserve"> - Coå töùc ñaõ coâng boá sau ngaøy keát thuùc kyø keá toaùn naêm </t>
  </si>
  <si>
    <t>16%</t>
  </si>
  <si>
    <t xml:space="preserve">     + Coå töùc ñaõ coâng boá treân coå phieáu phoå thoâng</t>
  </si>
  <si>
    <t xml:space="preserve">     + Coå töùc ñaõ coâng boá treân coå phieáu öu ñaõi</t>
  </si>
  <si>
    <t xml:space="preserve"> - Coå töùc cuûa coå phieáu öu ñaõi luõy keá chöa ñöôïc ghi nhaän</t>
  </si>
  <si>
    <t>17.4 Coå phieáu</t>
  </si>
  <si>
    <t xml:space="preserve"> - Soá löôïng coå phieáu ñaêng kyù phaùt haønh</t>
  </si>
  <si>
    <t xml:space="preserve"> - Soá löôïng coå phieáu ñaõ baùn ra coâng chuùng</t>
  </si>
  <si>
    <t xml:space="preserve">    + Coå phieáu phoå thoâng</t>
  </si>
  <si>
    <t xml:space="preserve">    + Coå phieáu öu ñaõi</t>
  </si>
  <si>
    <t xml:space="preserve"> - Soá löôïng coå phieáu ñöôïc mua laïi</t>
  </si>
  <si>
    <t xml:space="preserve"> - Soá löôïng coå phieáu ñang löu haønh</t>
  </si>
  <si>
    <t xml:space="preserve"> - Meänh giaù coå phieáu ñang löu haønh</t>
  </si>
  <si>
    <t>10.000 VND</t>
  </si>
  <si>
    <t>18. Toång doanh thu</t>
  </si>
  <si>
    <t>Naêm tröôùc</t>
  </si>
  <si>
    <t xml:space="preserve">         + Doanh thu baùn thaønh phaåm, haøng hoùa</t>
  </si>
  <si>
    <t xml:space="preserve">         + Doanh thu baùn pheá lieäu</t>
  </si>
  <si>
    <t xml:space="preserve">         + Doanh thu thöông maïi</t>
  </si>
  <si>
    <t xml:space="preserve">               Coäng</t>
  </si>
  <si>
    <t>19. Doanh thu thuaàn</t>
  </si>
  <si>
    <t>Trong ñoù:  + Doanh thu thuaàn thaønh phaåm, haøng hoùa</t>
  </si>
  <si>
    <t xml:space="preserve">                   + Doanh thu thuaàn pheá lieäu</t>
  </si>
  <si>
    <t xml:space="preserve">                   + Doanh thu thuaàn thöông maïi</t>
  </si>
  <si>
    <t>20. Giaù voán haøng baùn</t>
  </si>
  <si>
    <t>- Giaù voán cuûa thaønh phaåm, haøng hoùa ñaõ baùn</t>
  </si>
  <si>
    <t>- Giaù voán cuûa pheá lieäu</t>
  </si>
  <si>
    <t>- Phaân boå chi phí töø ñaàu naêm</t>
  </si>
  <si>
    <t>21. Doanh thu hoaït ñoäng taøi chính</t>
  </si>
  <si>
    <t>- Laõi tieàn göûi, tieàn cho vay</t>
  </si>
  <si>
    <t>- Coå töùc, lôïi nhuaän ñöôïc chia</t>
  </si>
  <si>
    <t>- Laõi cheânh leäch tyû giaù</t>
  </si>
  <si>
    <t>- Cho thueâ cô sôû haï taàng</t>
  </si>
  <si>
    <t>22. Chi phí taøi chính</t>
  </si>
  <si>
    <t xml:space="preserve">- Laõi tieàn vay ngaân haøng </t>
  </si>
  <si>
    <t xml:space="preserve">- Laõi tieàn vay traû coå ñoâng </t>
  </si>
  <si>
    <t xml:space="preserve">- Chieát khaáu thanh toaùn </t>
  </si>
  <si>
    <t>- Loã cheânh leäch tyû giaù</t>
  </si>
  <si>
    <t>- Khaùc</t>
  </si>
  <si>
    <t>23. Thu nhaäp khaùc</t>
  </si>
  <si>
    <t>- Thu khaùc</t>
  </si>
  <si>
    <t>24. Chi phí khaùc</t>
  </si>
  <si>
    <t>- Baùn thanh lyù taøi saûn coá ñònh</t>
  </si>
  <si>
    <t>- Phaït chaäm noäp thueá</t>
  </si>
  <si>
    <t>- Laõi phaït traû chaäm</t>
  </si>
  <si>
    <t>- Chi phí khaùc</t>
  </si>
  <si>
    <t>25. Chí phí saûn xuaát kinh doanh theo yeáu toá</t>
  </si>
  <si>
    <t>1. Chi phí nguyeân vaät lieäu</t>
  </si>
  <si>
    <t>2. Chi phí nhaân coâng</t>
  </si>
  <si>
    <t xml:space="preserve">3. Chi phí khaáu hao TSCÑ </t>
  </si>
  <si>
    <t xml:space="preserve">        Trong ñoù: chi phí trích tröôùc</t>
  </si>
  <si>
    <t xml:space="preserve">4. Chi phí dòch vuï mua ngoaøi </t>
  </si>
  <si>
    <t>5. Chi phí khaùc baèng tieàn</t>
  </si>
  <si>
    <t>Toång coäng</t>
  </si>
  <si>
    <t>VII. Nhöõng thoâng tin khaùc</t>
  </si>
  <si>
    <t xml:space="preserve">    1.   Nhöõng khoaûn nôï ngaãu nhieân, khoaûn cam keát vaø nhöõng thoâng tin taøi chính khaùc </t>
  </si>
  <si>
    <t xml:space="preserve">    2.   Nhöõng söï kieän phaùt sinh sau ngaøy keát thuùc kyø keá toaùn naêm</t>
  </si>
  <si>
    <t xml:space="preserve">     1.Nhöõng thoâng tin khaùc</t>
  </si>
  <si>
    <t xml:space="preserve">         3.1  Caùc söï kieän sau ngaøy keát thuùc nieân ñoä</t>
  </si>
  <si>
    <t>Trong kyø hoaït ñoäng kinh doanh, Coâng ty phaùt sinh caùc nghieäp vuï vôùi caùc beân lieân quan chuû yeáu nhö sau:</t>
  </si>
  <si>
    <t>Caùc beân lieân quan</t>
  </si>
  <si>
    <t>Moái quan heä</t>
  </si>
  <si>
    <t>Noäi dung nghieäp vuï</t>
  </si>
  <si>
    <t>Giaù trò giao dòch</t>
  </si>
  <si>
    <t>Coâng ty TNHH Caùp Thaêng Long</t>
  </si>
  <si>
    <t>Coâng ty con</t>
  </si>
  <si>
    <t>Gãoùp voán ñaàu tö</t>
  </si>
  <si>
    <t>Cho ñeán ngaøy laäp Baùo caùo taøi chính, caùc khoaûn chöa ñöôïc thanh toaùn vôùi caùc beân lieân quan nhö sau:</t>
  </si>
  <si>
    <t>Giaù trò phaûi thu/ (phaûi traû) (VND)</t>
  </si>
  <si>
    <t>Coâng ty Caùp vaø vaät  lieäu vieãn thoâng</t>
  </si>
  <si>
    <t>Coå ñoâng saùng laäp</t>
  </si>
  <si>
    <t>Baùn caùp vieãn thoâng</t>
  </si>
  <si>
    <t>Traû tröôùc tieàn haøng</t>
  </si>
  <si>
    <t xml:space="preserve">Goùp voán ñaàu tö </t>
  </si>
  <si>
    <t>Phaûi thu khaùc</t>
  </si>
  <si>
    <t xml:space="preserve">Phaûi thu tieøn haøng </t>
  </si>
  <si>
    <t xml:space="preserve">Do Cty TNHH Caùp Thaêng Long chöa taêng voán ñieàu leä neân khoaûn goùp voán sang taïm haïch toaùn taïi TK phaûi </t>
  </si>
  <si>
    <t>thu khaùc</t>
  </si>
  <si>
    <t xml:space="preserve">Phaûi thu tieàn haøng laø soá tieàn baùn vaät tö saûn xuaát sang coâng ty TNHH Caùp Thaêng Long trong ñoù ù : </t>
  </si>
  <si>
    <t xml:space="preserve"> - Doanh thu : </t>
  </si>
  <si>
    <t xml:space="preserve"> -Giaù voán :</t>
  </si>
  <si>
    <t xml:space="preserve">2.Soá lieäu so saùnh </t>
  </si>
  <si>
    <t xml:space="preserve">Soá lieäu so saùnh laø soá lieäu treân Baùo caùo taøi chính cho naêm taøi chính keát thuùc ngaøy 31thaùng 12 naêm 2006, ñaõ ñöôïc </t>
  </si>
  <si>
    <t>kieåm toaùn bôûi Coâng ty dòch vuï tö vaán taøi chính keá toaùn vaø kieåûm toaùn chi nhaùnh TP Hoà Chí Minh</t>
  </si>
  <si>
    <t>Lập ngaøy 12 thaùng 10 naêm 2007</t>
  </si>
  <si>
    <t>Soá cuoái quyù</t>
  </si>
  <si>
    <t>Luyõ keá töø ñaàu naêm ñeán cuoái quyù naøy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</si>
</sst>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s>
  <fonts count="19">
    <font>
      <sz val="11"/>
      <name val=".VnTime"/>
      <family val="0"/>
    </font>
    <font>
      <b/>
      <sz val="12"/>
      <name val="Vni-times"/>
      <family val="0"/>
    </font>
    <font>
      <sz val="12"/>
      <name val="Vni-times"/>
      <family val="0"/>
    </font>
    <font>
      <sz val="11"/>
      <name val="VNI-Times"/>
      <family val="0"/>
    </font>
    <font>
      <sz val="8"/>
      <name val=".VnTime"/>
      <family val="0"/>
    </font>
    <font>
      <b/>
      <sz val="11"/>
      <name val="vni-times"/>
      <family val="0"/>
    </font>
    <font>
      <b/>
      <sz val="16"/>
      <name val="VNI-Times"/>
      <family val="0"/>
    </font>
    <font>
      <i/>
      <sz val="11"/>
      <name val="vni-times"/>
      <family val="0"/>
    </font>
    <font>
      <sz val="11"/>
      <color indexed="8"/>
      <name val="VNI-Times"/>
      <family val="0"/>
    </font>
    <font>
      <b/>
      <i/>
      <sz val="11"/>
      <name val="vni-times"/>
      <family val="0"/>
    </font>
    <font>
      <sz val="12"/>
      <name val="Times New Roman"/>
      <family val="1"/>
    </font>
    <font>
      <i/>
      <sz val="12"/>
      <name val="VNI-Times"/>
      <family val="0"/>
    </font>
    <font>
      <sz val="12"/>
      <color indexed="8"/>
      <name val="VNI-Times"/>
      <family val="0"/>
    </font>
    <font>
      <u val="singleAccounting"/>
      <sz val="12"/>
      <name val="VNI-Times"/>
      <family val="0"/>
    </font>
    <font>
      <sz val="12"/>
      <color indexed="10"/>
      <name val="VNI-Times"/>
      <family val="0"/>
    </font>
    <font>
      <b/>
      <i/>
      <sz val="12"/>
      <name val="VNI-Times"/>
      <family val="0"/>
    </font>
    <font>
      <i/>
      <sz val="12"/>
      <color indexed="10"/>
      <name val="vni-times"/>
      <family val="0"/>
    </font>
    <font>
      <sz val="11"/>
      <color indexed="9"/>
      <name val="VNI-Times"/>
      <family val="0"/>
    </font>
    <font>
      <b/>
      <sz val="11"/>
      <color indexed="10"/>
      <name val="vni-times"/>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Border="1" applyAlignment="1">
      <alignment/>
    </xf>
    <xf numFmtId="0" fontId="2" fillId="0" borderId="0" xfId="0" applyFont="1" applyAlignment="1">
      <alignment horizontal="center"/>
    </xf>
    <xf numFmtId="0" fontId="2" fillId="0" borderId="0" xfId="0" applyFont="1" applyBorder="1" applyAlignment="1">
      <alignment/>
    </xf>
    <xf numFmtId="164" fontId="2" fillId="0" borderId="0" xfId="15" applyNumberFormat="1" applyFont="1" applyAlignment="1">
      <alignment/>
    </xf>
    <xf numFmtId="164" fontId="5" fillId="0" borderId="0" xfId="15" applyNumberFormat="1" applyFont="1" applyBorder="1" applyAlignment="1">
      <alignment horizontal="righ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right"/>
    </xf>
    <xf numFmtId="164" fontId="2" fillId="0" borderId="1" xfId="15" applyNumberFormat="1" applyFont="1" applyBorder="1" applyAlignment="1">
      <alignment horizontal="right"/>
    </xf>
    <xf numFmtId="164" fontId="2" fillId="0" borderId="0" xfId="15" applyNumberFormat="1" applyFont="1" applyBorder="1" applyAlignment="1">
      <alignment/>
    </xf>
    <xf numFmtId="0" fontId="2" fillId="0" borderId="0" xfId="0" applyFont="1" applyBorder="1" applyAlignment="1">
      <alignment horizontal="center"/>
    </xf>
    <xf numFmtId="164" fontId="3" fillId="0" borderId="0" xfId="15" applyNumberFormat="1" applyFont="1" applyAlignment="1">
      <alignment/>
    </xf>
    <xf numFmtId="0" fontId="5" fillId="0" borderId="0" xfId="0" applyFont="1" applyBorder="1" applyAlignment="1">
      <alignment horizontal="center"/>
    </xf>
    <xf numFmtId="0" fontId="3" fillId="0" borderId="0" xfId="0" applyFont="1" applyAlignment="1">
      <alignment/>
    </xf>
    <xf numFmtId="0" fontId="7" fillId="0" borderId="0" xfId="0" applyFont="1" applyBorder="1" applyAlignment="1">
      <alignment horizontal="right"/>
    </xf>
    <xf numFmtId="0" fontId="3" fillId="0" borderId="0" xfId="0" applyFont="1" applyBorder="1" applyAlignment="1">
      <alignment horizontal="right"/>
    </xf>
    <xf numFmtId="164" fontId="3" fillId="0" borderId="0" xfId="15" applyNumberFormat="1" applyFont="1" applyBorder="1" applyAlignment="1">
      <alignment horizontal="right"/>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64" fontId="5" fillId="0" borderId="2" xfId="15" applyNumberFormat="1" applyFont="1" applyBorder="1" applyAlignment="1">
      <alignment horizontal="center" vertical="center"/>
    </xf>
    <xf numFmtId="164" fontId="3" fillId="0" borderId="0" xfId="15" applyNumberFormat="1"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xf>
    <xf numFmtId="164" fontId="5" fillId="0" borderId="0" xfId="15" applyNumberFormat="1" applyFont="1" applyBorder="1" applyAlignment="1">
      <alignment/>
    </xf>
    <xf numFmtId="164" fontId="3" fillId="0" borderId="0" xfId="15" applyNumberFormat="1" applyFont="1" applyBorder="1" applyAlignment="1">
      <alignment/>
    </xf>
    <xf numFmtId="0" fontId="3" fillId="0" borderId="0" xfId="0" applyFont="1" applyBorder="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164" fontId="5" fillId="0" borderId="0" xfId="15" applyNumberFormat="1" applyFont="1" applyAlignment="1">
      <alignment/>
    </xf>
    <xf numFmtId="0" fontId="3" fillId="0" borderId="0" xfId="0" applyFont="1" applyBorder="1" applyAlignment="1" quotePrefix="1">
      <alignment horizontal="center"/>
    </xf>
    <xf numFmtId="164" fontId="8" fillId="0" borderId="0" xfId="15" applyNumberFormat="1" applyFont="1" applyAlignment="1">
      <alignment/>
    </xf>
    <xf numFmtId="164" fontId="2" fillId="0" borderId="0" xfId="0" applyNumberFormat="1" applyFont="1" applyBorder="1" applyAlignment="1">
      <alignment/>
    </xf>
    <xf numFmtId="0" fontId="3" fillId="0" borderId="0" xfId="0" applyFont="1" applyFill="1" applyBorder="1" applyAlignment="1">
      <alignment/>
    </xf>
    <xf numFmtId="0" fontId="10" fillId="0" borderId="0" xfId="0" applyFont="1" applyBorder="1" applyAlignment="1">
      <alignment/>
    </xf>
    <xf numFmtId="0" fontId="3" fillId="0" borderId="0" xfId="0" applyFont="1" applyAlignment="1" quotePrefix="1">
      <alignment/>
    </xf>
    <xf numFmtId="0" fontId="3" fillId="0" borderId="0" xfId="0" applyFont="1" applyAlignment="1" quotePrefix="1">
      <alignment horizontal="center"/>
    </xf>
    <xf numFmtId="164" fontId="2" fillId="0" borderId="0" xfId="0" applyNumberFormat="1" applyFont="1" applyAlignment="1">
      <alignment/>
    </xf>
    <xf numFmtId="0" fontId="5" fillId="0" borderId="0" xfId="0" applyFont="1" applyAlignment="1" quotePrefix="1">
      <alignment horizontal="center"/>
    </xf>
    <xf numFmtId="0" fontId="1" fillId="0" borderId="0" xfId="0" applyFont="1" applyAlignment="1">
      <alignment/>
    </xf>
    <xf numFmtId="43" fontId="1" fillId="0" borderId="0" xfId="0" applyNumberFormat="1" applyFont="1" applyAlignment="1">
      <alignment/>
    </xf>
    <xf numFmtId="164" fontId="3" fillId="0" borderId="0" xfId="15" applyNumberFormat="1" applyFont="1" applyFill="1" applyAlignment="1">
      <alignment/>
    </xf>
    <xf numFmtId="0" fontId="1" fillId="0" borderId="3" xfId="0" applyFont="1" applyBorder="1" applyAlignment="1">
      <alignment horizontal="left"/>
    </xf>
    <xf numFmtId="0" fontId="1" fillId="0" borderId="3" xfId="0" applyFont="1" applyBorder="1" applyAlignment="1">
      <alignment horizontal="center"/>
    </xf>
    <xf numFmtId="0" fontId="2" fillId="0" borderId="3" xfId="0" applyFont="1" applyBorder="1" applyAlignment="1">
      <alignment/>
    </xf>
    <xf numFmtId="164" fontId="1" fillId="0" borderId="3" xfId="15" applyNumberFormat="1" applyFont="1" applyBorder="1" applyAlignment="1">
      <alignment/>
    </xf>
    <xf numFmtId="0" fontId="1" fillId="0" borderId="0" xfId="0" applyFont="1" applyBorder="1" applyAlignment="1">
      <alignment/>
    </xf>
    <xf numFmtId="164" fontId="1" fillId="0" borderId="0" xfId="15" applyNumberFormat="1" applyFont="1" applyBorder="1" applyAlignment="1">
      <alignment horizontal="right"/>
    </xf>
    <xf numFmtId="0" fontId="1" fillId="0" borderId="0" xfId="0" applyFont="1" applyBorder="1" applyAlignment="1">
      <alignment horizontal="center"/>
    </xf>
    <xf numFmtId="0" fontId="11" fillId="0" borderId="0" xfId="0" applyFont="1" applyBorder="1" applyAlignment="1">
      <alignment horizontal="right"/>
    </xf>
    <xf numFmtId="0" fontId="2" fillId="0" borderId="0" xfId="0" applyFont="1" applyBorder="1" applyAlignment="1">
      <alignment horizontal="right"/>
    </xf>
    <xf numFmtId="164" fontId="2" fillId="0" borderId="0" xfId="15" applyNumberFormat="1" applyFont="1" applyBorder="1" applyAlignment="1">
      <alignment horizontal="righ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164" fontId="1" fillId="0" borderId="2" xfId="15" applyNumberFormat="1" applyFont="1" applyBorder="1" applyAlignment="1">
      <alignment horizontal="center" vertical="center"/>
    </xf>
    <xf numFmtId="164" fontId="2" fillId="0" borderId="0" xfId="15" applyNumberFormat="1" applyFont="1" applyAlignment="1">
      <alignment horizontal="center" vertical="center"/>
    </xf>
    <xf numFmtId="164" fontId="1" fillId="0" borderId="0" xfId="15" applyNumberFormat="1" applyFont="1" applyBorder="1" applyAlignment="1">
      <alignment/>
    </xf>
    <xf numFmtId="0" fontId="2" fillId="0" borderId="0" xfId="0" applyFont="1" applyBorder="1" applyAlignment="1" quotePrefix="1">
      <alignment horizontal="center"/>
    </xf>
    <xf numFmtId="164" fontId="1" fillId="0" borderId="0" xfId="15" applyNumberFormat="1" applyFont="1" applyAlignment="1">
      <alignment/>
    </xf>
    <xf numFmtId="164" fontId="12" fillId="0" borderId="0" xfId="15" applyNumberFormat="1" applyFont="1" applyAlignment="1">
      <alignment/>
    </xf>
    <xf numFmtId="0" fontId="2" fillId="0" borderId="0" xfId="0" applyFont="1" applyAlignment="1">
      <alignment horizontal="left"/>
    </xf>
    <xf numFmtId="164" fontId="2" fillId="0" borderId="0" xfId="15" applyNumberFormat="1" applyFont="1" applyBorder="1" applyAlignment="1">
      <alignment horizontal="center"/>
    </xf>
    <xf numFmtId="0" fontId="1" fillId="0" borderId="0" xfId="0" applyFont="1" applyAlignment="1">
      <alignment horizontal="center"/>
    </xf>
    <xf numFmtId="164" fontId="13" fillId="0" borderId="0" xfId="15" applyNumberFormat="1" applyFont="1" applyAlignment="1">
      <alignment/>
    </xf>
    <xf numFmtId="164" fontId="2" fillId="0" borderId="0" xfId="15" applyNumberFormat="1" applyFont="1" applyFill="1" applyAlignment="1">
      <alignment/>
    </xf>
    <xf numFmtId="164" fontId="2" fillId="2" borderId="0" xfId="15" applyNumberFormat="1" applyFont="1" applyFill="1" applyAlignment="1">
      <alignment/>
    </xf>
    <xf numFmtId="0" fontId="1" fillId="0" borderId="3" xfId="0" applyFont="1" applyBorder="1" applyAlignment="1">
      <alignment/>
    </xf>
    <xf numFmtId="165" fontId="2" fillId="0" borderId="0" xfId="0" applyNumberFormat="1" applyFont="1" applyAlignment="1">
      <alignment/>
    </xf>
    <xf numFmtId="0" fontId="2" fillId="0" borderId="1" xfId="0" applyFont="1" applyBorder="1" applyAlignment="1">
      <alignment horizontal="center"/>
    </xf>
    <xf numFmtId="164" fontId="1" fillId="0" borderId="0" xfId="15" applyNumberFormat="1" applyFont="1" applyBorder="1" applyAlignment="1">
      <alignment horizontal="center"/>
    </xf>
    <xf numFmtId="43" fontId="2" fillId="0" borderId="0" xfId="15" applyFont="1" applyFill="1" applyAlignment="1">
      <alignment/>
    </xf>
    <xf numFmtId="43" fontId="2" fillId="0" borderId="0" xfId="15" applyFont="1" applyAlignment="1">
      <alignment/>
    </xf>
    <xf numFmtId="43" fontId="2" fillId="0" borderId="0" xfId="0" applyNumberFormat="1" applyFont="1" applyAlignment="1">
      <alignment/>
    </xf>
    <xf numFmtId="164" fontId="2" fillId="0" borderId="1" xfId="15" applyNumberFormat="1" applyFont="1" applyBorder="1" applyAlignment="1">
      <alignment/>
    </xf>
    <xf numFmtId="0" fontId="1" fillId="0" borderId="0" xfId="0" applyFont="1" applyAlignment="1">
      <alignment horizontal="left"/>
    </xf>
    <xf numFmtId="164" fontId="1" fillId="0" borderId="0" xfId="15" applyNumberFormat="1" applyFont="1" applyAlignment="1">
      <alignment horizontal="center"/>
    </xf>
    <xf numFmtId="0" fontId="3" fillId="0" borderId="0" xfId="0" applyFont="1" applyFill="1" applyAlignment="1">
      <alignment/>
    </xf>
    <xf numFmtId="164" fontId="11" fillId="0" borderId="0" xfId="15" applyNumberFormat="1" applyFont="1" applyFill="1" applyAlignment="1">
      <alignment horizontal="right"/>
    </xf>
    <xf numFmtId="164" fontId="2" fillId="0" borderId="0" xfId="15" applyNumberFormat="1" applyFont="1" applyFill="1" applyAlignment="1">
      <alignment horizontal="right"/>
    </xf>
    <xf numFmtId="0" fontId="7" fillId="0" borderId="0" xfId="0" applyFont="1" applyFill="1" applyAlignment="1">
      <alignment horizontal="right"/>
    </xf>
    <xf numFmtId="164" fontId="2" fillId="0" borderId="0" xfId="15" applyNumberFormat="1"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quotePrefix="1">
      <alignment horizontal="center"/>
    </xf>
    <xf numFmtId="0" fontId="3" fillId="0" borderId="0" xfId="0" applyFont="1" applyFill="1" applyAlignment="1">
      <alignment horizontal="center"/>
    </xf>
    <xf numFmtId="164" fontId="1" fillId="0" borderId="0" xfId="15" applyNumberFormat="1" applyFont="1" applyFill="1" applyBorder="1" applyAlignment="1">
      <alignment/>
    </xf>
    <xf numFmtId="0" fontId="3" fillId="0" borderId="0" xfId="0" applyFont="1" applyFill="1" applyBorder="1" applyAlignment="1" quotePrefix="1">
      <alignment horizontal="center"/>
    </xf>
    <xf numFmtId="0" fontId="3" fillId="0" borderId="0" xfId="0" applyFont="1" applyFill="1" applyBorder="1" applyAlignment="1">
      <alignment horizontal="center"/>
    </xf>
    <xf numFmtId="164" fontId="12" fillId="0" borderId="0" xfId="15" applyNumberFormat="1" applyFont="1" applyFill="1" applyBorder="1" applyAlignment="1">
      <alignment/>
    </xf>
    <xf numFmtId="164" fontId="0" fillId="0" borderId="0" xfId="0" applyNumberFormat="1" applyAlignment="1">
      <alignment/>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3" fillId="0" borderId="0" xfId="0" applyFont="1" applyFill="1" applyAlignment="1">
      <alignment horizontal="center" vertical="top"/>
    </xf>
    <xf numFmtId="164" fontId="1" fillId="0" borderId="0" xfId="15" applyNumberFormat="1" applyFont="1" applyFill="1" applyBorder="1" applyAlignment="1">
      <alignment vertical="top"/>
    </xf>
    <xf numFmtId="0" fontId="5" fillId="0" borderId="1" xfId="0" applyFont="1" applyFill="1" applyBorder="1" applyAlignment="1">
      <alignment/>
    </xf>
    <xf numFmtId="0" fontId="5" fillId="0" borderId="1" xfId="0" applyFont="1" applyFill="1" applyBorder="1" applyAlignment="1">
      <alignment horizontal="center"/>
    </xf>
    <xf numFmtId="0" fontId="3" fillId="0" borderId="1" xfId="0" applyFont="1" applyFill="1" applyBorder="1" applyAlignment="1">
      <alignment horizontal="center"/>
    </xf>
    <xf numFmtId="0" fontId="5" fillId="0" borderId="0" xfId="0" applyFont="1" applyAlignment="1">
      <alignment horizontal="left"/>
    </xf>
    <xf numFmtId="0" fontId="5" fillId="0" borderId="0" xfId="0" applyFont="1" applyBorder="1" applyAlignment="1">
      <alignment/>
    </xf>
    <xf numFmtId="0" fontId="2" fillId="0" borderId="0" xfId="0" applyFont="1" applyBorder="1" applyAlignment="1">
      <alignment/>
    </xf>
    <xf numFmtId="164" fontId="2" fillId="0" borderId="0" xfId="15" applyNumberFormat="1" applyFont="1" applyAlignment="1">
      <alignment/>
    </xf>
    <xf numFmtId="0" fontId="2" fillId="0" borderId="1" xfId="0" applyFont="1" applyBorder="1" applyAlignment="1">
      <alignment/>
    </xf>
    <xf numFmtId="164" fontId="2" fillId="0" borderId="1" xfId="15" applyNumberFormat="1" applyFont="1" applyBorder="1" applyAlignment="1">
      <alignment/>
    </xf>
    <xf numFmtId="164" fontId="2" fillId="0" borderId="0" xfId="15" applyNumberFormat="1" applyFont="1" applyBorder="1" applyAlignment="1">
      <alignment/>
    </xf>
    <xf numFmtId="164" fontId="7" fillId="0" borderId="0" xfId="15" applyNumberFormat="1" applyFont="1" applyAlignment="1">
      <alignment horizontal="right"/>
    </xf>
    <xf numFmtId="164" fontId="7" fillId="0" borderId="0" xfId="15" applyNumberFormat="1" applyFont="1" applyBorder="1" applyAlignment="1">
      <alignment horizontal="right"/>
    </xf>
    <xf numFmtId="0" fontId="5" fillId="0" borderId="0" xfId="0" applyFont="1" applyAlignment="1">
      <alignment/>
    </xf>
    <xf numFmtId="164" fontId="3" fillId="0" borderId="0" xfId="15" applyNumberFormat="1" applyFont="1" applyAlignment="1">
      <alignment/>
    </xf>
    <xf numFmtId="164" fontId="3" fillId="0" borderId="0" xfId="15" applyNumberFormat="1" applyFont="1" applyBorder="1" applyAlignment="1">
      <alignment/>
    </xf>
    <xf numFmtId="0" fontId="3" fillId="0" borderId="0" xfId="0" applyFont="1" applyAlignment="1">
      <alignment horizontal="right"/>
    </xf>
    <xf numFmtId="164" fontId="5" fillId="0" borderId="1" xfId="15" applyNumberFormat="1" applyFont="1" applyBorder="1" applyAlignment="1">
      <alignment horizontal="right" wrapText="1"/>
    </xf>
    <xf numFmtId="164" fontId="5" fillId="0" borderId="0" xfId="15" applyNumberFormat="1" applyFont="1" applyBorder="1" applyAlignment="1">
      <alignment horizontal="right" wrapText="1"/>
    </xf>
    <xf numFmtId="164" fontId="1" fillId="0" borderId="1" xfId="15" applyNumberFormat="1" applyFont="1" applyBorder="1" applyAlignment="1">
      <alignment horizontal="right" wrapText="1"/>
    </xf>
    <xf numFmtId="164" fontId="9" fillId="0" borderId="0" xfId="15" applyNumberFormat="1" applyFont="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0" fontId="7" fillId="0" borderId="0" xfId="0" applyFont="1" applyAlignment="1">
      <alignment/>
    </xf>
    <xf numFmtId="0" fontId="7" fillId="0" borderId="0" xfId="0" applyFont="1" applyAlignment="1">
      <alignment horizontal="center"/>
    </xf>
    <xf numFmtId="164" fontId="7" fillId="0" borderId="0" xfId="15" applyNumberFormat="1" applyFont="1" applyBorder="1" applyAlignment="1">
      <alignment/>
    </xf>
    <xf numFmtId="164" fontId="11" fillId="0" borderId="0" xfId="15" applyNumberFormat="1" applyFont="1" applyAlignment="1">
      <alignment/>
    </xf>
    <xf numFmtId="0" fontId="11" fillId="0" borderId="0" xfId="0" applyFont="1" applyAlignment="1">
      <alignment/>
    </xf>
    <xf numFmtId="43" fontId="3" fillId="0" borderId="0" xfId="15" applyFont="1" applyAlignment="1">
      <alignment/>
    </xf>
    <xf numFmtId="164" fontId="3" fillId="3" borderId="0" xfId="15" applyNumberFormat="1" applyFont="1" applyFill="1" applyBorder="1" applyAlignment="1">
      <alignment/>
    </xf>
    <xf numFmtId="43" fontId="2" fillId="0" borderId="0" xfId="15" applyFont="1" applyAlignment="1">
      <alignment/>
    </xf>
    <xf numFmtId="43" fontId="7" fillId="0" borderId="0" xfId="15" applyFont="1" applyAlignment="1">
      <alignment/>
    </xf>
    <xf numFmtId="43" fontId="3" fillId="0" borderId="0" xfId="0" applyNumberFormat="1" applyFont="1" applyAlignment="1">
      <alignment/>
    </xf>
    <xf numFmtId="43" fontId="3" fillId="0" borderId="0" xfId="0" applyNumberFormat="1" applyFont="1" applyAlignment="1">
      <alignment horizontal="center"/>
    </xf>
    <xf numFmtId="164" fontId="5" fillId="0" borderId="4" xfId="15" applyNumberFormat="1" applyFont="1" applyBorder="1" applyAlignment="1">
      <alignment/>
    </xf>
    <xf numFmtId="164" fontId="5" fillId="0" borderId="0" xfId="15" applyNumberFormat="1" applyFont="1" applyBorder="1" applyAlignment="1">
      <alignment/>
    </xf>
    <xf numFmtId="164" fontId="7" fillId="0" borderId="0" xfId="15" applyNumberFormat="1" applyFont="1" applyAlignment="1">
      <alignment/>
    </xf>
    <xf numFmtId="43" fontId="7" fillId="0" borderId="0" xfId="0" applyNumberFormat="1" applyFont="1" applyAlignment="1">
      <alignment/>
    </xf>
    <xf numFmtId="164" fontId="14" fillId="0" borderId="0" xfId="15" applyNumberFormat="1" applyFont="1" applyAlignment="1">
      <alignment/>
    </xf>
    <xf numFmtId="164" fontId="5" fillId="0" borderId="4" xfId="15" applyNumberFormat="1" applyFont="1" applyFill="1" applyBorder="1" applyAlignment="1">
      <alignment/>
    </xf>
    <xf numFmtId="164" fontId="5" fillId="0" borderId="0" xfId="15" applyNumberFormat="1" applyFont="1" applyFill="1" applyBorder="1" applyAlignment="1">
      <alignment/>
    </xf>
    <xf numFmtId="164" fontId="1" fillId="0" borderId="4" xfId="15" applyNumberFormat="1" applyFont="1" applyFill="1" applyBorder="1" applyAlignment="1">
      <alignment/>
    </xf>
    <xf numFmtId="164" fontId="1" fillId="0" borderId="0" xfId="15" applyNumberFormat="1" applyFont="1" applyFill="1" applyBorder="1" applyAlignment="1">
      <alignment/>
    </xf>
    <xf numFmtId="0" fontId="9" fillId="0" borderId="0" xfId="0" applyFont="1" applyAlignment="1">
      <alignment/>
    </xf>
    <xf numFmtId="164" fontId="9" fillId="0" borderId="0" xfId="15" applyNumberFormat="1" applyFont="1" applyFill="1" applyBorder="1" applyAlignment="1">
      <alignment/>
    </xf>
    <xf numFmtId="164" fontId="3" fillId="0" borderId="0" xfId="15" applyNumberFormat="1" applyFont="1" applyFill="1" applyBorder="1" applyAlignment="1">
      <alignment/>
    </xf>
    <xf numFmtId="164" fontId="2" fillId="0" borderId="0" xfId="15" applyNumberFormat="1" applyFont="1" applyFill="1" applyBorder="1" applyAlignment="1">
      <alignment/>
    </xf>
    <xf numFmtId="0" fontId="3" fillId="0" borderId="0" xfId="0" applyFont="1" applyBorder="1" applyAlignment="1">
      <alignment/>
    </xf>
    <xf numFmtId="164" fontId="3" fillId="0" borderId="0" xfId="15" applyNumberFormat="1" applyFont="1" applyFill="1" applyAlignment="1">
      <alignment/>
    </xf>
    <xf numFmtId="164" fontId="1" fillId="0" borderId="0" xfId="15" applyNumberFormat="1" applyFont="1" applyBorder="1" applyAlignment="1">
      <alignment horizontal="right" wrapText="1"/>
    </xf>
    <xf numFmtId="164" fontId="2" fillId="0" borderId="0" xfId="15" applyNumberFormat="1" applyFont="1" applyFill="1" applyAlignment="1">
      <alignment/>
    </xf>
    <xf numFmtId="0" fontId="1" fillId="0" borderId="0" xfId="0" applyFont="1" applyAlignment="1">
      <alignment horizontal="right"/>
    </xf>
    <xf numFmtId="164" fontId="1" fillId="0" borderId="4" xfId="15" applyNumberFormat="1" applyFont="1" applyBorder="1" applyAlignment="1">
      <alignment/>
    </xf>
    <xf numFmtId="164" fontId="1" fillId="0" borderId="0" xfId="15" applyNumberFormat="1" applyFont="1" applyBorder="1" applyAlignment="1">
      <alignment/>
    </xf>
    <xf numFmtId="0" fontId="5" fillId="0" borderId="0" xfId="0" applyFont="1" applyFill="1" applyAlignment="1">
      <alignment/>
    </xf>
    <xf numFmtId="164" fontId="2" fillId="0" borderId="0" xfId="15" applyNumberFormat="1" applyFont="1" applyAlignment="1">
      <alignment horizontal="right"/>
    </xf>
    <xf numFmtId="164" fontId="11" fillId="0" borderId="0" xfId="15" applyNumberFormat="1" applyFont="1" applyAlignment="1">
      <alignment/>
    </xf>
    <xf numFmtId="0" fontId="9" fillId="0" borderId="0" xfId="0" applyFont="1" applyBorder="1" applyAlignment="1" quotePrefix="1">
      <alignment horizontal="left"/>
    </xf>
    <xf numFmtId="0" fontId="9" fillId="0" borderId="0" xfId="0" applyFont="1" applyBorder="1" applyAlignment="1">
      <alignment/>
    </xf>
    <xf numFmtId="0" fontId="5" fillId="0" borderId="1" xfId="0" applyFont="1" applyBorder="1" applyAlignment="1">
      <alignment/>
    </xf>
    <xf numFmtId="164" fontId="5" fillId="0" borderId="1" xfId="15" applyNumberFormat="1" applyFont="1" applyBorder="1" applyAlignment="1">
      <alignment/>
    </xf>
    <xf numFmtId="164" fontId="1" fillId="0" borderId="1" xfId="15" applyNumberFormat="1" applyFont="1" applyBorder="1" applyAlignment="1">
      <alignment/>
    </xf>
    <xf numFmtId="164" fontId="3" fillId="0" borderId="0" xfId="15" applyNumberFormat="1" applyFont="1" applyFill="1" applyBorder="1" applyAlignment="1" quotePrefix="1">
      <alignment/>
    </xf>
    <xf numFmtId="164" fontId="11" fillId="0" borderId="0" xfId="15" applyNumberFormat="1" applyFont="1" applyAlignment="1">
      <alignment horizontal="right"/>
    </xf>
    <xf numFmtId="164" fontId="5" fillId="0" borderId="2" xfId="15" applyNumberFormat="1" applyFont="1" applyBorder="1" applyAlignment="1">
      <alignment horizontal="center"/>
    </xf>
    <xf numFmtId="164" fontId="5" fillId="0" borderId="0" xfId="15" applyNumberFormat="1" applyFont="1" applyBorder="1" applyAlignment="1">
      <alignment horizontal="center"/>
    </xf>
    <xf numFmtId="164" fontId="1" fillId="0" borderId="2" xfId="15" applyNumberFormat="1" applyFont="1" applyBorder="1" applyAlignment="1">
      <alignment horizontal="center"/>
    </xf>
    <xf numFmtId="0" fontId="3" fillId="0" borderId="0" xfId="0" applyFont="1" applyAlignment="1" quotePrefix="1">
      <alignment horizontal="left"/>
    </xf>
    <xf numFmtId="0" fontId="2" fillId="0" borderId="0" xfId="0" applyFont="1" applyAlignment="1" quotePrefix="1">
      <alignment horizontal="left"/>
    </xf>
    <xf numFmtId="0" fontId="15" fillId="0" borderId="0" xfId="0" applyFont="1" applyBorder="1" applyAlignment="1">
      <alignment/>
    </xf>
    <xf numFmtId="0" fontId="2" fillId="0" borderId="0" xfId="0" applyFont="1" applyAlignment="1" quotePrefix="1">
      <alignment/>
    </xf>
    <xf numFmtId="0" fontId="2" fillId="0" borderId="0" xfId="0" applyFont="1" applyAlignment="1">
      <alignment horizontal="right"/>
    </xf>
    <xf numFmtId="164" fontId="1" fillId="0" borderId="0" xfId="15" applyNumberFormat="1" applyFont="1" applyAlignment="1">
      <alignment horizontal="right"/>
    </xf>
    <xf numFmtId="0" fontId="15" fillId="0" borderId="0" xfId="0" applyFont="1" applyAlignment="1">
      <alignment/>
    </xf>
    <xf numFmtId="164" fontId="3" fillId="0" borderId="0" xfId="15" applyNumberFormat="1" applyFont="1" applyFill="1" applyAlignment="1">
      <alignment horizontal="right"/>
    </xf>
    <xf numFmtId="0" fontId="11" fillId="0" borderId="0" xfId="0" applyFont="1" applyFill="1" applyAlignment="1">
      <alignment horizontal="right"/>
    </xf>
    <xf numFmtId="164" fontId="5" fillId="0" borderId="1" xfId="15" applyNumberFormat="1" applyFont="1" applyBorder="1" applyAlignment="1">
      <alignment horizontal="right"/>
    </xf>
    <xf numFmtId="164" fontId="5" fillId="0" borderId="1" xfId="15" applyNumberFormat="1" applyFont="1" applyFill="1" applyBorder="1" applyAlignment="1">
      <alignment horizontal="right"/>
    </xf>
    <xf numFmtId="164" fontId="3" fillId="0" borderId="0" xfId="0" applyNumberFormat="1" applyFont="1" applyAlignment="1">
      <alignment/>
    </xf>
    <xf numFmtId="164" fontId="3" fillId="0" borderId="0" xfId="15" applyNumberFormat="1" applyFont="1" applyFill="1" applyBorder="1" applyAlignment="1">
      <alignment horizontal="right"/>
    </xf>
    <xf numFmtId="164" fontId="16" fillId="0" borderId="0" xfId="15" applyNumberFormat="1" applyFont="1" applyFill="1" applyAlignment="1">
      <alignment horizontal="right"/>
    </xf>
    <xf numFmtId="0" fontId="7" fillId="0" borderId="0" xfId="0" applyFont="1" applyBorder="1" applyAlignment="1">
      <alignment/>
    </xf>
    <xf numFmtId="164" fontId="7" fillId="0" borderId="0" xfId="15" applyNumberFormat="1" applyFont="1" applyFill="1" applyBorder="1" applyAlignment="1">
      <alignment horizontal="right"/>
    </xf>
    <xf numFmtId="164" fontId="7" fillId="0" borderId="0" xfId="15" applyNumberFormat="1" applyFont="1" applyAlignment="1">
      <alignment/>
    </xf>
    <xf numFmtId="0" fontId="7" fillId="0" borderId="0" xfId="0" applyFont="1" applyFill="1" applyBorder="1" applyAlignment="1">
      <alignment/>
    </xf>
    <xf numFmtId="164" fontId="7" fillId="0" borderId="0" xfId="0" applyNumberFormat="1" applyFont="1" applyAlignment="1">
      <alignment/>
    </xf>
    <xf numFmtId="164" fontId="5" fillId="0" borderId="4" xfId="15" applyNumberFormat="1" applyFont="1" applyBorder="1" applyAlignment="1">
      <alignment horizontal="right"/>
    </xf>
    <xf numFmtId="164" fontId="5" fillId="0" borderId="0" xfId="15" applyNumberFormat="1" applyFont="1" applyAlignment="1">
      <alignment/>
    </xf>
    <xf numFmtId="164" fontId="5" fillId="0" borderId="4" xfId="15" applyNumberFormat="1" applyFont="1" applyFill="1" applyBorder="1" applyAlignment="1">
      <alignment horizontal="right"/>
    </xf>
    <xf numFmtId="0" fontId="3" fillId="3" borderId="0" xfId="0" applyFont="1" applyFill="1" applyBorder="1" applyAlignment="1">
      <alignment/>
    </xf>
    <xf numFmtId="0" fontId="3" fillId="3" borderId="0" xfId="0" applyFont="1" applyFill="1" applyAlignment="1">
      <alignment/>
    </xf>
    <xf numFmtId="164" fontId="5" fillId="0" borderId="0" xfId="15" applyNumberFormat="1" applyFont="1" applyAlignment="1">
      <alignment horizontal="center"/>
    </xf>
    <xf numFmtId="164" fontId="5" fillId="0" borderId="0" xfId="15" applyNumberFormat="1" applyFont="1" applyFill="1" applyAlignment="1">
      <alignment horizontal="center"/>
    </xf>
    <xf numFmtId="0" fontId="7" fillId="0" borderId="0" xfId="0" applyFont="1" applyAlignment="1" quotePrefix="1">
      <alignment/>
    </xf>
    <xf numFmtId="164" fontId="7" fillId="0" borderId="0" xfId="15" applyNumberFormat="1" applyFont="1" applyBorder="1" applyAlignment="1" quotePrefix="1">
      <alignment horizontal="right"/>
    </xf>
    <xf numFmtId="0" fontId="11" fillId="0" borderId="0" xfId="0" applyFont="1" applyFill="1" applyAlignment="1">
      <alignment horizontal="left"/>
    </xf>
    <xf numFmtId="0" fontId="7" fillId="3" borderId="0" xfId="0" applyFont="1" applyFill="1" applyAlignment="1">
      <alignment/>
    </xf>
    <xf numFmtId="164" fontId="7" fillId="3" borderId="0" xfId="15" applyNumberFormat="1" applyFont="1" applyFill="1" applyBorder="1" applyAlignment="1" quotePrefix="1">
      <alignment horizontal="right"/>
    </xf>
    <xf numFmtId="164" fontId="3" fillId="3" borderId="0" xfId="15" applyNumberFormat="1" applyFont="1" applyFill="1" applyAlignment="1">
      <alignment/>
    </xf>
    <xf numFmtId="0" fontId="3" fillId="0" borderId="0" xfId="0" applyFont="1" applyAlignment="1" quotePrefix="1">
      <alignment/>
    </xf>
    <xf numFmtId="164" fontId="3" fillId="0" borderId="0" xfId="15" applyNumberFormat="1" applyFont="1" applyBorder="1" applyAlignment="1" quotePrefix="1">
      <alignment horizontal="right"/>
    </xf>
    <xf numFmtId="0" fontId="5" fillId="0" borderId="0" xfId="0" applyFont="1" applyFill="1" applyAlignment="1">
      <alignment/>
    </xf>
    <xf numFmtId="164" fontId="3" fillId="0" borderId="0" xfId="15" applyNumberFormat="1" applyFont="1" applyFill="1" applyBorder="1" applyAlignment="1">
      <alignment horizontal="center"/>
    </xf>
    <xf numFmtId="164" fontId="3" fillId="0" borderId="0" xfId="15" applyNumberFormat="1" applyFont="1" applyBorder="1" applyAlignment="1">
      <alignment horizontal="center"/>
    </xf>
    <xf numFmtId="164" fontId="9" fillId="0" borderId="0" xfId="15" applyNumberFormat="1" applyFont="1" applyBorder="1" applyAlignment="1">
      <alignment horizontal="right"/>
    </xf>
    <xf numFmtId="164" fontId="3" fillId="3" borderId="0" xfId="15" applyNumberFormat="1" applyFont="1" applyFill="1" applyBorder="1" applyAlignment="1">
      <alignment horizontal="right"/>
    </xf>
    <xf numFmtId="164" fontId="3" fillId="0" borderId="0" xfId="15" applyNumberFormat="1" applyFont="1" applyBorder="1" applyAlignment="1">
      <alignment horizontal="left"/>
    </xf>
    <xf numFmtId="164" fontId="1" fillId="0" borderId="0" xfId="15" applyNumberFormat="1" applyFont="1" applyAlignment="1">
      <alignment/>
    </xf>
    <xf numFmtId="0" fontId="2" fillId="0" borderId="0" xfId="0" applyFont="1" applyAlignment="1" quotePrefix="1">
      <alignment/>
    </xf>
    <xf numFmtId="164" fontId="2" fillId="0" borderId="0" xfId="15" applyNumberFormat="1" applyFont="1" applyAlignment="1">
      <alignment horizontal="left"/>
    </xf>
    <xf numFmtId="164" fontId="2" fillId="3" borderId="0" xfId="15" applyNumberFormat="1" applyFont="1" applyFill="1" applyAlignment="1">
      <alignment/>
    </xf>
    <xf numFmtId="164" fontId="1" fillId="0" borderId="4" xfId="15" applyNumberFormat="1" applyFont="1" applyBorder="1" applyAlignment="1">
      <alignment horizontal="right"/>
    </xf>
    <xf numFmtId="164" fontId="2" fillId="0" borderId="0" xfId="15" applyNumberFormat="1" applyFont="1" applyBorder="1" applyAlignment="1">
      <alignment horizontal="left" wrapText="1"/>
    </xf>
    <xf numFmtId="164" fontId="2" fillId="0" borderId="0" xfId="15" applyNumberFormat="1" applyFont="1" applyBorder="1" applyAlignment="1">
      <alignment horizontal="right" wrapText="1"/>
    </xf>
    <xf numFmtId="164" fontId="1" fillId="0" borderId="4" xfId="15" applyNumberFormat="1" applyFont="1" applyFill="1" applyBorder="1" applyAlignment="1">
      <alignment horizontal="right"/>
    </xf>
    <xf numFmtId="164" fontId="1" fillId="3" borderId="4" xfId="15" applyNumberFormat="1" applyFont="1" applyFill="1" applyBorder="1" applyAlignment="1">
      <alignment horizontal="right"/>
    </xf>
    <xf numFmtId="164" fontId="1" fillId="0" borderId="0" xfId="15" applyNumberFormat="1" applyFont="1" applyFill="1" applyBorder="1" applyAlignment="1">
      <alignment horizontal="right"/>
    </xf>
    <xf numFmtId="164" fontId="15" fillId="0" borderId="0" xfId="15" applyNumberFormat="1" applyFont="1" applyFill="1" applyBorder="1" applyAlignment="1">
      <alignment horizontal="right"/>
    </xf>
    <xf numFmtId="164" fontId="2" fillId="0" borderId="0" xfId="15" applyNumberFormat="1" applyFont="1" applyFill="1" applyBorder="1" applyAlignment="1">
      <alignment horizontal="right"/>
    </xf>
    <xf numFmtId="0" fontId="2" fillId="0" borderId="0" xfId="0" applyFont="1" applyFill="1" applyAlignment="1">
      <alignment/>
    </xf>
    <xf numFmtId="164" fontId="2" fillId="0" borderId="4" xfId="15" applyNumberFormat="1" applyFont="1" applyBorder="1" applyAlignment="1">
      <alignment/>
    </xf>
    <xf numFmtId="0" fontId="11" fillId="0" borderId="0" xfId="0" applyFont="1" applyFill="1" applyAlignment="1">
      <alignment/>
    </xf>
    <xf numFmtId="164" fontId="2" fillId="0" borderId="1" xfId="15" applyNumberFormat="1" applyFont="1" applyBorder="1" applyAlignment="1">
      <alignment horizontal="center"/>
    </xf>
    <xf numFmtId="164" fontId="11" fillId="0" borderId="0" xfId="15" applyNumberFormat="1" applyFont="1" applyBorder="1" applyAlignment="1">
      <alignment horizontal="right"/>
    </xf>
    <xf numFmtId="164" fontId="11" fillId="0" borderId="0" xfId="15" applyNumberFormat="1" applyFont="1" applyBorder="1" applyAlignment="1">
      <alignment horizontal="center"/>
    </xf>
    <xf numFmtId="0" fontId="5" fillId="0" borderId="5" xfId="0" applyFont="1" applyBorder="1" applyAlignment="1">
      <alignment horizontal="center" vertical="center"/>
    </xf>
    <xf numFmtId="164" fontId="5" fillId="0" borderId="5" xfId="15" applyNumberFormat="1" applyFont="1" applyBorder="1" applyAlignment="1">
      <alignment horizontal="center" vertical="center" wrapText="1"/>
    </xf>
    <xf numFmtId="164" fontId="1" fillId="0" borderId="5" xfId="15" applyNumberFormat="1" applyFont="1" applyBorder="1" applyAlignment="1">
      <alignment horizontal="center" vertical="center" wrapText="1"/>
    </xf>
    <xf numFmtId="164" fontId="1" fillId="0" borderId="0" xfId="15" applyNumberFormat="1" applyFont="1" applyBorder="1" applyAlignment="1">
      <alignment horizontal="center" vertical="center" wrapText="1"/>
    </xf>
    <xf numFmtId="0" fontId="5" fillId="0" borderId="5" xfId="0" applyFont="1" applyFill="1" applyBorder="1" applyAlignment="1" quotePrefix="1">
      <alignment/>
    </xf>
    <xf numFmtId="164" fontId="5" fillId="0" borderId="5" xfId="15" applyNumberFormat="1" applyFont="1" applyBorder="1" applyAlignment="1">
      <alignment/>
    </xf>
    <xf numFmtId="164" fontId="1" fillId="0" borderId="5" xfId="15" applyNumberFormat="1" applyFont="1" applyBorder="1" applyAlignment="1">
      <alignment/>
    </xf>
    <xf numFmtId="0" fontId="3" fillId="0" borderId="6" xfId="0" applyFont="1" applyBorder="1" applyAlignment="1" quotePrefix="1">
      <alignment/>
    </xf>
    <xf numFmtId="164" fontId="3" fillId="0" borderId="6" xfId="15" applyNumberFormat="1" applyFont="1" applyBorder="1" applyAlignment="1">
      <alignment/>
    </xf>
    <xf numFmtId="164" fontId="2" fillId="0" borderId="6" xfId="15" applyNumberFormat="1" applyFont="1" applyBorder="1" applyAlignment="1">
      <alignment/>
    </xf>
    <xf numFmtId="0" fontId="3" fillId="0" borderId="7" xfId="0" applyFont="1" applyBorder="1" applyAlignment="1" quotePrefix="1">
      <alignment/>
    </xf>
    <xf numFmtId="164" fontId="3" fillId="0" borderId="7" xfId="15" applyNumberFormat="1" applyFont="1" applyBorder="1" applyAlignment="1">
      <alignment/>
    </xf>
    <xf numFmtId="164" fontId="2" fillId="0" borderId="7" xfId="15" applyNumberFormat="1" applyFont="1" applyBorder="1" applyAlignment="1">
      <alignment/>
    </xf>
    <xf numFmtId="0" fontId="3" fillId="0" borderId="7" xfId="0" applyFont="1" applyBorder="1" applyAlignment="1">
      <alignment/>
    </xf>
    <xf numFmtId="164" fontId="3" fillId="0" borderId="7" xfId="15" applyNumberFormat="1" applyFont="1" applyFill="1" applyBorder="1" applyAlignment="1">
      <alignment/>
    </xf>
    <xf numFmtId="164" fontId="3" fillId="0" borderId="8" xfId="15" applyNumberFormat="1" applyFont="1" applyBorder="1" applyAlignment="1">
      <alignment/>
    </xf>
    <xf numFmtId="164" fontId="3" fillId="0" borderId="8" xfId="15" applyNumberFormat="1" applyFont="1" applyFill="1" applyBorder="1" applyAlignment="1">
      <alignment/>
    </xf>
    <xf numFmtId="164" fontId="2" fillId="0" borderId="8" xfId="15" applyNumberFormat="1" applyFont="1" applyBorder="1" applyAlignment="1">
      <alignment/>
    </xf>
    <xf numFmtId="0" fontId="3" fillId="0" borderId="9" xfId="0" applyFont="1" applyBorder="1" applyAlignment="1" quotePrefix="1">
      <alignment/>
    </xf>
    <xf numFmtId="164" fontId="3" fillId="0" borderId="9" xfId="15" applyNumberFormat="1" applyFont="1" applyBorder="1" applyAlignment="1">
      <alignment/>
    </xf>
    <xf numFmtId="164" fontId="2" fillId="0" borderId="9" xfId="15" applyNumberFormat="1" applyFont="1" applyBorder="1" applyAlignment="1">
      <alignment/>
    </xf>
    <xf numFmtId="0" fontId="5" fillId="0" borderId="5" xfId="0" applyFont="1" applyBorder="1" applyAlignment="1" quotePrefix="1">
      <alignment/>
    </xf>
    <xf numFmtId="0" fontId="5" fillId="0" borderId="0" xfId="0" applyFont="1" applyAlignment="1" quotePrefix="1">
      <alignment/>
    </xf>
    <xf numFmtId="164" fontId="17" fillId="0" borderId="0" xfId="15" applyNumberFormat="1" applyFont="1" applyBorder="1" applyAlignment="1">
      <alignment/>
    </xf>
    <xf numFmtId="164" fontId="5" fillId="0" borderId="6" xfId="15" applyNumberFormat="1" applyFont="1" applyBorder="1" applyAlignment="1">
      <alignment/>
    </xf>
    <xf numFmtId="164" fontId="1" fillId="3" borderId="5" xfId="15" applyNumberFormat="1" applyFont="1" applyFill="1" applyBorder="1" applyAlignment="1">
      <alignment/>
    </xf>
    <xf numFmtId="164" fontId="5" fillId="0" borderId="0" xfId="15" applyNumberFormat="1" applyFont="1" applyBorder="1" applyAlignment="1" quotePrefix="1">
      <alignment/>
    </xf>
    <xf numFmtId="164" fontId="5" fillId="0" borderId="0" xfId="15" applyNumberFormat="1" applyFont="1" applyBorder="1" applyAlignment="1">
      <alignment horizontal="center" vertical="center" wrapText="1"/>
    </xf>
    <xf numFmtId="164" fontId="3" fillId="0" borderId="4" xfId="15" applyNumberFormat="1" applyFont="1" applyBorder="1" applyAlignment="1">
      <alignment/>
    </xf>
    <xf numFmtId="164" fontId="5" fillId="0" borderId="1" xfId="15" applyNumberFormat="1" applyFont="1" applyBorder="1" applyAlignment="1">
      <alignment horizontal="center"/>
    </xf>
    <xf numFmtId="164" fontId="9" fillId="0" borderId="1" xfId="15" applyNumberFormat="1" applyFont="1" applyBorder="1" applyAlignment="1">
      <alignment/>
    </xf>
    <xf numFmtId="164" fontId="15" fillId="0" borderId="0" xfId="15" applyNumberFormat="1" applyFont="1" applyAlignment="1">
      <alignment/>
    </xf>
    <xf numFmtId="164" fontId="3" fillId="0" borderId="0" xfId="15" applyNumberFormat="1" applyFont="1" applyAlignment="1" quotePrefix="1">
      <alignment/>
    </xf>
    <xf numFmtId="49" fontId="3" fillId="0" borderId="0" xfId="15" applyNumberFormat="1" applyFont="1" applyAlignment="1">
      <alignment/>
    </xf>
    <xf numFmtId="164" fontId="2" fillId="0" borderId="0" xfId="15" applyNumberFormat="1" applyFont="1" applyAlignment="1" quotePrefix="1">
      <alignment/>
    </xf>
    <xf numFmtId="164" fontId="3" fillId="0" borderId="0" xfId="15" applyNumberFormat="1" applyFont="1" applyAlignment="1">
      <alignment horizontal="center"/>
    </xf>
    <xf numFmtId="0" fontId="3" fillId="0" borderId="1" xfId="0" applyFont="1" applyBorder="1" applyAlignment="1">
      <alignment/>
    </xf>
    <xf numFmtId="164" fontId="3" fillId="0" borderId="1" xfId="15" applyNumberFormat="1" applyFont="1" applyBorder="1" applyAlignment="1">
      <alignment horizontal="center"/>
    </xf>
    <xf numFmtId="164" fontId="3" fillId="0" borderId="1" xfId="15" applyNumberFormat="1" applyFont="1" applyBorder="1" applyAlignment="1">
      <alignment horizontal="right"/>
    </xf>
    <xf numFmtId="164" fontId="3" fillId="0" borderId="1" xfId="15" applyNumberFormat="1" applyFont="1" applyBorder="1" applyAlignment="1">
      <alignment/>
    </xf>
    <xf numFmtId="164" fontId="5" fillId="0" borderId="4" xfId="15" applyNumberFormat="1" applyFont="1" applyBorder="1" applyAlignment="1">
      <alignment horizontal="center"/>
    </xf>
    <xf numFmtId="164" fontId="7" fillId="0" borderId="0" xfId="15" applyNumberFormat="1" applyFont="1" applyFill="1" applyBorder="1" applyAlignment="1">
      <alignment horizontal="center"/>
    </xf>
    <xf numFmtId="0" fontId="18" fillId="0" borderId="0" xfId="0" applyFont="1" applyAlignment="1">
      <alignment/>
    </xf>
    <xf numFmtId="164" fontId="3" fillId="0" borderId="0" xfId="15" applyNumberFormat="1" applyFont="1" applyBorder="1" applyAlignment="1">
      <alignment wrapText="1"/>
    </xf>
    <xf numFmtId="164" fontId="3" fillId="0" borderId="0" xfId="15" applyNumberFormat="1" applyFont="1" applyFill="1" applyBorder="1" applyAlignment="1">
      <alignment horizontal="center" wrapText="1"/>
    </xf>
    <xf numFmtId="164" fontId="5" fillId="0" borderId="0" xfId="15" applyNumberFormat="1" applyFont="1" applyBorder="1" applyAlignment="1">
      <alignment horizontal="center" wrapText="1"/>
    </xf>
    <xf numFmtId="43" fontId="3" fillId="0" borderId="0" xfId="15" applyNumberFormat="1" applyFont="1" applyAlignment="1">
      <alignment/>
    </xf>
    <xf numFmtId="164" fontId="5" fillId="0" borderId="1" xfId="15" applyNumberFormat="1" applyFont="1" applyFill="1" applyBorder="1" applyAlignment="1">
      <alignment horizontal="center" wrapText="1"/>
    </xf>
    <xf numFmtId="164" fontId="5" fillId="0" borderId="1" xfId="15" applyNumberFormat="1" applyFont="1" applyBorder="1" applyAlignment="1">
      <alignment horizontal="center" wrapText="1"/>
    </xf>
    <xf numFmtId="164" fontId="3" fillId="0" borderId="0" xfId="15" applyNumberFormat="1" applyFont="1" applyFill="1" applyAlignment="1">
      <alignment horizontal="center"/>
    </xf>
    <xf numFmtId="164" fontId="3" fillId="0" borderId="0" xfId="15" applyNumberFormat="1" applyFont="1" applyBorder="1" applyAlignment="1">
      <alignment horizontal="center" wrapText="1"/>
    </xf>
    <xf numFmtId="0" fontId="5" fillId="0" borderId="0" xfId="0" applyFont="1" applyAlignment="1">
      <alignment horizontal="center" vertical="center"/>
    </xf>
    <xf numFmtId="164" fontId="3" fillId="3" borderId="0" xfId="15" applyNumberFormat="1" applyFont="1" applyFill="1" applyBorder="1" applyAlignment="1">
      <alignment horizontal="center"/>
    </xf>
    <xf numFmtId="164" fontId="3" fillId="3" borderId="0" xfId="15" applyNumberFormat="1" applyFont="1" applyFill="1" applyAlignment="1">
      <alignment horizontal="center"/>
    </xf>
    <xf numFmtId="164" fontId="7" fillId="3" borderId="0" xfId="15" applyNumberFormat="1" applyFont="1" applyFill="1" applyAlignment="1">
      <alignment horizontal="center"/>
    </xf>
    <xf numFmtId="164" fontId="7" fillId="0" borderId="0" xfId="15" applyNumberFormat="1" applyFont="1" applyAlignment="1">
      <alignment horizontal="center"/>
    </xf>
    <xf numFmtId="0" fontId="3" fillId="0" borderId="0" xfId="0" applyFont="1" applyAlignment="1">
      <alignment horizontal="left"/>
    </xf>
    <xf numFmtId="164" fontId="5" fillId="0" borderId="0" xfId="15" applyNumberFormat="1" applyFont="1" applyAlignment="1">
      <alignment horizontal="left"/>
    </xf>
    <xf numFmtId="0" fontId="3" fillId="0" borderId="0" xfId="0" applyFont="1" applyAlignment="1">
      <alignment horizontal="left" wrapText="1"/>
    </xf>
    <xf numFmtId="164" fontId="3" fillId="0" borderId="0" xfId="15" applyNumberFormat="1" applyFont="1" applyAlignment="1">
      <alignment horizontal="left"/>
    </xf>
    <xf numFmtId="0" fontId="5" fillId="0" borderId="0" xfId="0" applyFont="1" applyAlignment="1">
      <alignment horizontal="center" vertical="center" wrapText="1"/>
    </xf>
    <xf numFmtId="0" fontId="3" fillId="0" borderId="0" xfId="0" applyFont="1" applyBorder="1" applyAlignment="1" quotePrefix="1">
      <alignment vertical="center"/>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164" fontId="3" fillId="0" borderId="0" xfId="15" applyNumberFormat="1" applyFont="1" applyBorder="1" applyAlignment="1">
      <alignment horizontal="center" vertical="center" wrapText="1"/>
    </xf>
    <xf numFmtId="164" fontId="3" fillId="0" borderId="0" xfId="15" applyNumberFormat="1" applyFont="1" applyBorder="1" applyAlignment="1">
      <alignment vertical="center" wrapText="1"/>
    </xf>
    <xf numFmtId="164" fontId="7" fillId="0" borderId="0" xfId="15" applyNumberFormat="1" applyFont="1" applyBorder="1" applyAlignment="1">
      <alignment horizontal="right" vertical="center"/>
    </xf>
    <xf numFmtId="0" fontId="5" fillId="0" borderId="0" xfId="0" applyFont="1" applyBorder="1" applyAlignment="1" quotePrefix="1">
      <alignment vertical="center"/>
    </xf>
    <xf numFmtId="0" fontId="5" fillId="0" borderId="0" xfId="0" applyFont="1" applyBorder="1" applyAlignment="1">
      <alignment horizontal="center" vertical="center"/>
    </xf>
    <xf numFmtId="9" fontId="5" fillId="0" borderId="0" xfId="0" applyNumberFormat="1" applyFont="1" applyBorder="1" applyAlignment="1">
      <alignment horizontal="left" vertical="center"/>
    </xf>
    <xf numFmtId="164" fontId="5" fillId="0" borderId="0" xfId="15" applyNumberFormat="1" applyFont="1" applyBorder="1" applyAlignment="1">
      <alignment vertical="center" wrapText="1"/>
    </xf>
    <xf numFmtId="164" fontId="5" fillId="0" borderId="0" xfId="15" applyNumberFormat="1" applyFont="1" applyBorder="1" applyAlignment="1">
      <alignment vertical="center"/>
    </xf>
    <xf numFmtId="164" fontId="3" fillId="0" borderId="0" xfId="15" applyNumberFormat="1" applyFont="1" applyBorder="1" applyAlignment="1">
      <alignment vertical="center"/>
    </xf>
    <xf numFmtId="0" fontId="3" fillId="0" borderId="0" xfId="0" applyFont="1" applyBorder="1" applyAlignment="1">
      <alignment wrapText="1"/>
    </xf>
    <xf numFmtId="0" fontId="3" fillId="0" borderId="0" xfId="0" applyFont="1" applyBorder="1" applyAlignment="1">
      <alignment horizontal="center" wrapText="1"/>
    </xf>
    <xf numFmtId="0" fontId="5" fillId="0" borderId="0" xfId="0" applyFont="1" applyBorder="1" applyAlignment="1">
      <alignment wrapText="1"/>
    </xf>
    <xf numFmtId="164" fontId="5" fillId="0" borderId="0" xfId="15" applyNumberFormat="1" applyFont="1" applyBorder="1" applyAlignment="1">
      <alignment wrapText="1"/>
    </xf>
    <xf numFmtId="165" fontId="1" fillId="0" borderId="1" xfId="15" applyNumberFormat="1" applyFont="1" applyFill="1" applyBorder="1" applyAlignment="1">
      <alignment/>
    </xf>
    <xf numFmtId="0" fontId="6" fillId="0" borderId="0" xfId="0" applyFont="1" applyBorder="1" applyAlignment="1">
      <alignment horizontal="center"/>
    </xf>
    <xf numFmtId="164" fontId="11" fillId="0" borderId="0" xfId="15" applyNumberFormat="1" applyFont="1" applyAlignment="1">
      <alignment horizontal="center"/>
    </xf>
    <xf numFmtId="0" fontId="5" fillId="0" borderId="0" xfId="0" applyFont="1" applyBorder="1" applyAlignment="1">
      <alignment horizontal="center"/>
    </xf>
    <xf numFmtId="0" fontId="1"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justify" vertical="justify" wrapText="1"/>
    </xf>
    <xf numFmtId="0" fontId="9" fillId="0" borderId="0" xfId="0" applyFont="1" applyBorder="1" applyAlignment="1">
      <alignment wrapText="1"/>
    </xf>
    <xf numFmtId="0" fontId="7" fillId="0" borderId="0" xfId="0" applyFont="1" applyBorder="1" applyAlignment="1">
      <alignment wrapText="1"/>
    </xf>
    <xf numFmtId="164" fontId="7" fillId="0" borderId="0" xfId="15" applyNumberFormat="1" applyFont="1" applyBorder="1" applyAlignment="1">
      <alignment horizontal="right"/>
    </xf>
    <xf numFmtId="0" fontId="7" fillId="0" borderId="0" xfId="0" applyFont="1" applyAlignment="1">
      <alignment horizontal="left" wrapText="1"/>
    </xf>
    <xf numFmtId="0" fontId="11" fillId="0" borderId="0" xfId="0" applyFont="1" applyAlignment="1">
      <alignment wrapText="1"/>
    </xf>
    <xf numFmtId="164" fontId="5" fillId="0" borderId="10" xfId="15" applyNumberFormat="1" applyFont="1" applyBorder="1" applyAlignment="1">
      <alignment horizontal="center" vertical="center" wrapText="1"/>
    </xf>
    <xf numFmtId="164" fontId="3" fillId="0" borderId="1" xfId="15" applyNumberFormat="1" applyFont="1" applyBorder="1" applyAlignment="1">
      <alignment horizontal="center" vertical="center" wrapText="1"/>
    </xf>
    <xf numFmtId="164" fontId="5" fillId="0" borderId="1" xfId="15" applyNumberFormat="1" applyFont="1" applyBorder="1" applyAlignment="1">
      <alignment horizontal="center" vertical="center" wrapText="1"/>
    </xf>
    <xf numFmtId="164" fontId="1" fillId="0" borderId="10" xfId="15" applyNumberFormat="1" applyFont="1" applyBorder="1" applyAlignment="1">
      <alignment horizontal="center" vertical="center" wrapText="1"/>
    </xf>
    <xf numFmtId="164" fontId="2" fillId="0" borderId="1" xfId="15" applyNumberFormat="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wrapText="1"/>
    </xf>
    <xf numFmtId="0" fontId="6" fillId="0" borderId="0" xfId="0" applyFont="1" applyFill="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1" xfId="0" applyFont="1" applyFill="1" applyBorder="1" applyAlignment="1">
      <alignment horizontal="center" wrapText="1"/>
    </xf>
    <xf numFmtId="164" fontId="1" fillId="0" borderId="10" xfId="15" applyNumberFormat="1" applyFont="1" applyFill="1" applyBorder="1" applyAlignment="1">
      <alignment horizontal="center" vertical="center" wrapText="1"/>
    </xf>
    <xf numFmtId="164" fontId="1" fillId="0" borderId="1" xfId="15" applyNumberFormat="1" applyFont="1" applyFill="1" applyBorder="1" applyAlignment="1">
      <alignment horizontal="center" vertical="center" wrapText="1"/>
    </xf>
    <xf numFmtId="164" fontId="0"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1\Desktop\Q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CKT-%20Vien%20Thong%20Thang%20L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ongtin"/>
      <sheetName val="BCDKT1-3"/>
      <sheetName val="KQKD-4"/>
      <sheetName val="9-10"/>
      <sheetName val="11"/>
      <sheetName val="12-14"/>
      <sheetName val="15-16"/>
      <sheetName val="17-19"/>
      <sheetName val="00000000"/>
      <sheetName val="10000000"/>
      <sheetName val="20000000"/>
    </sheetNames>
    <sheetDataSet>
      <sheetData sheetId="0">
        <row r="1">
          <cell r="B1" t="str">
            <v>Coâng ty Coå phaàn Vieãn thoâng Thaêng Long</v>
          </cell>
        </row>
        <row r="2">
          <cell r="B2" t="str">
            <v>Thoân La Döông, Xaõ Döông Noäi, Haø Ñoâng, Tænh Haø Taây</v>
          </cell>
        </row>
        <row r="3">
          <cell r="B3" t="str">
            <v>Baùo caùo taøi chính</v>
          </cell>
        </row>
        <row r="4">
          <cell r="B4" t="str">
            <v>Taïi ngaøy 30/09/2007</v>
          </cell>
        </row>
        <row r="5">
          <cell r="B5" t="str">
            <v>Laäp ngaøy 12 thaùng 10 naêm 2007</v>
          </cell>
        </row>
        <row r="6">
          <cell r="B6" t="str">
            <v>Ngöôøi laäp bieåu</v>
          </cell>
          <cell r="C6" t="str">
            <v>Phaïm Thanh Quyeân</v>
          </cell>
        </row>
        <row r="7">
          <cell r="B7" t="str">
            <v>Keá toaùn tröôûng</v>
          </cell>
          <cell r="C7" t="str">
            <v>Nguyeãn Thò Thu Haèng</v>
          </cell>
        </row>
        <row r="8">
          <cell r="B8" t="str">
            <v>Toång Giaùm Ñoác</v>
          </cell>
          <cell r="C8" t="str">
            <v>Phaïm Vuõ Thöôûng</v>
          </cell>
        </row>
        <row r="9">
          <cell r="B9" t="str">
            <v>Ñôn vò tính: VND</v>
          </cell>
        </row>
      </sheetData>
      <sheetData sheetId="1">
        <row r="7">
          <cell r="D7" t="str">
            <v>Soá cuoái quí</v>
          </cell>
          <cell r="E7" t="str">
            <v>Soá ñaàu naêm</v>
          </cell>
        </row>
        <row r="16">
          <cell r="D16">
            <v>66487169695</v>
          </cell>
          <cell r="E16">
            <v>113196096241</v>
          </cell>
        </row>
        <row r="17">
          <cell r="D17">
            <v>1703026129</v>
          </cell>
          <cell r="E17">
            <v>967935300</v>
          </cell>
        </row>
        <row r="20">
          <cell r="D20">
            <v>49170108319</v>
          </cell>
        </row>
        <row r="21">
          <cell r="E21">
            <v>0</v>
          </cell>
        </row>
        <row r="22">
          <cell r="D22">
            <v>194176511576</v>
          </cell>
        </row>
        <row r="27">
          <cell r="D27">
            <v>4775123343</v>
          </cell>
        </row>
        <row r="28">
          <cell r="D28">
            <v>1488143338</v>
          </cell>
        </row>
        <row r="37">
          <cell r="D37">
            <v>16558965547</v>
          </cell>
          <cell r="E37">
            <v>16649043509</v>
          </cell>
        </row>
        <row r="38">
          <cell r="D38">
            <v>40143468714</v>
          </cell>
          <cell r="E38">
            <v>33105885644</v>
          </cell>
        </row>
        <row r="39">
          <cell r="D39">
            <v>-23584503167</v>
          </cell>
          <cell r="E39">
            <v>-16456842135</v>
          </cell>
        </row>
        <row r="46">
          <cell r="D46">
            <v>123018248</v>
          </cell>
          <cell r="E46">
            <v>4940831857</v>
          </cell>
        </row>
        <row r="47">
          <cell r="D47">
            <v>0</v>
          </cell>
          <cell r="E47">
            <v>0</v>
          </cell>
        </row>
        <row r="53">
          <cell r="D53">
            <v>20010000000</v>
          </cell>
          <cell r="E53">
            <v>10000000</v>
          </cell>
        </row>
        <row r="56">
          <cell r="D56">
            <v>1069369084</v>
          </cell>
          <cell r="E56">
            <v>961033779</v>
          </cell>
        </row>
        <row r="67">
          <cell r="D67" t="str">
            <v>Soá cuoái quí</v>
          </cell>
          <cell r="E67" t="str">
            <v>Soá ñaàu naêm</v>
          </cell>
        </row>
        <row r="70">
          <cell r="D70">
            <v>40860717922</v>
          </cell>
          <cell r="E70">
            <v>16891489194</v>
          </cell>
        </row>
        <row r="71">
          <cell r="D71">
            <v>104348704859</v>
          </cell>
          <cell r="E71">
            <v>24997435928</v>
          </cell>
        </row>
        <row r="73">
          <cell r="D73">
            <v>200782171</v>
          </cell>
          <cell r="E73">
            <v>3176788998</v>
          </cell>
        </row>
        <row r="75">
          <cell r="D75">
            <v>178500000</v>
          </cell>
          <cell r="E75">
            <v>740402016</v>
          </cell>
        </row>
        <row r="78">
          <cell r="D78">
            <v>3084166186</v>
          </cell>
          <cell r="E78">
            <v>1971373927</v>
          </cell>
        </row>
        <row r="84">
          <cell r="D84">
            <v>310144500</v>
          </cell>
        </row>
        <row r="90">
          <cell r="D90">
            <v>100000000000</v>
          </cell>
          <cell r="E90">
            <v>100000000000</v>
          </cell>
        </row>
        <row r="91">
          <cell r="D91">
            <v>91000000000</v>
          </cell>
          <cell r="E91">
            <v>91000000000</v>
          </cell>
        </row>
        <row r="96">
          <cell r="D96">
            <v>11718534049</v>
          </cell>
          <cell r="E96">
            <v>9043596708</v>
          </cell>
        </row>
        <row r="97">
          <cell r="D97">
            <v>988208710</v>
          </cell>
          <cell r="E97">
            <v>527566527</v>
          </cell>
        </row>
        <row r="99">
          <cell r="D99">
            <v>6981348074</v>
          </cell>
          <cell r="E99">
            <v>11981336417</v>
          </cell>
        </row>
        <row r="102">
          <cell r="D102">
            <v>1055877262</v>
          </cell>
          <cell r="E102">
            <v>1179020487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ongtin"/>
      <sheetName val="BCDKT"/>
      <sheetName val="KQKD"/>
      <sheetName val="LCTT-GT"/>
      <sheetName val="1-6"/>
      <sheetName val="7"/>
      <sheetName val="8-16"/>
      <sheetName val="17"/>
      <sheetName val="19-26"/>
      <sheetName val="00000000"/>
      <sheetName val="10000000"/>
      <sheetName val="20000000"/>
    </sheetNames>
    <sheetDataSet>
      <sheetData sheetId="0">
        <row r="1">
          <cell r="B1" t="str">
            <v>Coâng ty Coå phaàn Vieãn thoâng Thaêng Long</v>
          </cell>
        </row>
        <row r="2">
          <cell r="B2" t="str">
            <v>Thoân La Döông, Xaõ Döông Noäi, Haø Ñoâng, Tænh Haø Taây</v>
          </cell>
        </row>
        <row r="6">
          <cell r="B6" t="str">
            <v>Ngöôøi laäp bieåu</v>
          </cell>
          <cell r="C6" t="str">
            <v>Phaïm Thanh Quyeân</v>
          </cell>
        </row>
        <row r="7">
          <cell r="B7" t="str">
            <v>Keá toaùn tröôûng</v>
          </cell>
          <cell r="C7" t="str">
            <v>Nguyeãn Thò Thu Haèng</v>
          </cell>
        </row>
        <row r="8">
          <cell r="B8" t="str">
            <v>Toång Giaùm Ñoác</v>
          </cell>
          <cell r="C8" t="str">
            <v>Phaïm Vuõ Thöôûng</v>
          </cell>
        </row>
        <row r="9">
          <cell r="B9" t="str">
            <v>Ñôn vò tính: VND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
  <sheetViews>
    <sheetView workbookViewId="0" topLeftCell="A1">
      <selection activeCell="C21" sqref="C21"/>
    </sheetView>
  </sheetViews>
  <sheetFormatPr defaultColWidth="8.796875" defaultRowHeight="14.25"/>
  <cols>
    <col min="1" max="1" width="21.8984375" style="0" customWidth="1"/>
    <col min="2" max="2" width="47.19921875" style="0" customWidth="1"/>
    <col min="3" max="3" width="19.8984375" style="0" customWidth="1"/>
  </cols>
  <sheetData>
    <row r="1" spans="1:3" ht="18">
      <c r="A1" s="1" t="s">
        <v>0</v>
      </c>
      <c r="B1" s="3" t="s">
        <v>1</v>
      </c>
      <c r="C1" s="3"/>
    </row>
    <row r="2" spans="1:3" ht="18">
      <c r="A2" s="1" t="s">
        <v>2</v>
      </c>
      <c r="B2" s="3" t="s">
        <v>3</v>
      </c>
      <c r="C2" s="3"/>
    </row>
    <row r="3" spans="1:3" ht="18">
      <c r="A3" s="1" t="s">
        <v>4</v>
      </c>
      <c r="B3" s="3" t="s">
        <v>5</v>
      </c>
      <c r="C3" s="3"/>
    </row>
    <row r="4" spans="1:3" ht="18">
      <c r="A4" s="1" t="s">
        <v>6</v>
      </c>
      <c r="B4" s="3" t="s">
        <v>7</v>
      </c>
      <c r="C4" s="3"/>
    </row>
    <row r="5" spans="1:3" ht="18">
      <c r="A5" s="1" t="s">
        <v>8</v>
      </c>
      <c r="B5" s="3" t="s">
        <v>9</v>
      </c>
      <c r="C5" s="3"/>
    </row>
    <row r="6" spans="1:3" ht="18">
      <c r="A6" s="1" t="s">
        <v>10</v>
      </c>
      <c r="B6" s="3" t="s">
        <v>11</v>
      </c>
      <c r="C6" s="3" t="s">
        <v>12</v>
      </c>
    </row>
    <row r="7" spans="2:3" ht="16.5">
      <c r="B7" s="3" t="s">
        <v>13</v>
      </c>
      <c r="C7" s="3" t="s">
        <v>14</v>
      </c>
    </row>
    <row r="8" spans="2:3" ht="16.5">
      <c r="B8" s="3" t="s">
        <v>15</v>
      </c>
      <c r="C8" s="3" t="s">
        <v>16</v>
      </c>
    </row>
    <row r="9" spans="1:3" ht="18">
      <c r="A9" s="1" t="s">
        <v>17</v>
      </c>
      <c r="B9" s="2" t="s">
        <v>18</v>
      </c>
      <c r="C9" s="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37"/>
  <sheetViews>
    <sheetView workbookViewId="0" topLeftCell="A114">
      <selection activeCell="G1" sqref="G1:G16384"/>
    </sheetView>
  </sheetViews>
  <sheetFormatPr defaultColWidth="8.796875" defaultRowHeight="14.25"/>
  <cols>
    <col min="1" max="1" width="43.5" style="9" customWidth="1"/>
    <col min="2" max="2" width="4.3984375" style="5" customWidth="1"/>
    <col min="3" max="3" width="7.3984375" style="9" customWidth="1"/>
    <col min="4" max="4" width="17.5" style="7" customWidth="1"/>
    <col min="5" max="5" width="16.09765625" style="7" customWidth="1"/>
    <col min="6" max="6" width="15" style="7" bestFit="1" customWidth="1"/>
    <col min="7" max="7" width="23.69921875" style="9" customWidth="1"/>
    <col min="8" max="16384" width="9" style="9" customWidth="1"/>
  </cols>
  <sheetData>
    <row r="1" spans="1:5" ht="17.25">
      <c r="A1" s="4" t="str">
        <f>'[1]thongtin'!B1</f>
        <v>Coâng ty Coå phaàn Vieãn thoâng Thaêng Long</v>
      </c>
      <c r="C1" s="6"/>
      <c r="E1" s="8" t="str">
        <f>'[1]thongtin'!B3</f>
        <v>Baùo caùo taøi chính</v>
      </c>
    </row>
    <row r="2" spans="1:6" s="6" customFormat="1" ht="17.25">
      <c r="A2" s="10" t="str">
        <f>'[1]thongtin'!B2</f>
        <v>Thoân La Döông, Xaõ Döông Noäi, Haø Ñoâng, Tænh Haø Taây</v>
      </c>
      <c r="B2" s="10"/>
      <c r="C2" s="11"/>
      <c r="D2" s="12"/>
      <c r="E2" s="8" t="str">
        <f>'[1]thongtin'!B4</f>
        <v>Taïi ngaøy 30/09/2007</v>
      </c>
      <c r="F2" s="13"/>
    </row>
    <row r="3" spans="2:6" s="6" customFormat="1" ht="17.25">
      <c r="B3" s="14"/>
      <c r="D3" s="13"/>
      <c r="E3" s="13"/>
      <c r="F3" s="13"/>
    </row>
    <row r="4" spans="1:6" ht="23.25">
      <c r="A4" s="301" t="s">
        <v>19</v>
      </c>
      <c r="B4" s="301"/>
      <c r="C4" s="301"/>
      <c r="D4" s="301"/>
      <c r="E4" s="301"/>
      <c r="F4" s="15"/>
    </row>
    <row r="5" spans="1:6" ht="17.25">
      <c r="A5" s="303" t="s">
        <v>20</v>
      </c>
      <c r="B5" s="303"/>
      <c r="C5" s="303"/>
      <c r="D5" s="303"/>
      <c r="E5" s="303"/>
      <c r="F5" s="15"/>
    </row>
    <row r="6" spans="1:6" ht="17.25">
      <c r="A6" s="17"/>
      <c r="B6" s="18"/>
      <c r="C6" s="19"/>
      <c r="D6" s="20"/>
      <c r="E6" s="20" t="str">
        <f>'[1]thongtin'!B9</f>
        <v>Ñôn vò tính: VND</v>
      </c>
      <c r="F6" s="15"/>
    </row>
    <row r="7" spans="1:6" s="25" customFormat="1" ht="33" customHeight="1">
      <c r="A7" s="21" t="s">
        <v>21</v>
      </c>
      <c r="B7" s="22" t="s">
        <v>22</v>
      </c>
      <c r="C7" s="22" t="s">
        <v>23</v>
      </c>
      <c r="D7" s="23" t="s">
        <v>24</v>
      </c>
      <c r="E7" s="23" t="s">
        <v>25</v>
      </c>
      <c r="F7" s="24"/>
    </row>
    <row r="8" spans="1:6" s="6" customFormat="1" ht="17.25">
      <c r="A8" s="4" t="s">
        <v>26</v>
      </c>
      <c r="B8" s="16">
        <v>100</v>
      </c>
      <c r="C8" s="26"/>
      <c r="D8" s="27">
        <f>D9+D12+D15+D22+D25</f>
        <v>323054862409</v>
      </c>
      <c r="E8" s="27">
        <f>E9+E12+E15+E22+E25</f>
        <v>241045493620</v>
      </c>
      <c r="F8" s="28"/>
    </row>
    <row r="9" spans="1:6" s="6" customFormat="1" ht="17.25">
      <c r="A9" s="4" t="s">
        <v>27</v>
      </c>
      <c r="B9" s="16">
        <v>110</v>
      </c>
      <c r="C9" s="26"/>
      <c r="D9" s="27">
        <f>D10</f>
        <v>3442583915</v>
      </c>
      <c r="E9" s="27">
        <f>E10</f>
        <v>45539688805</v>
      </c>
      <c r="F9" s="28"/>
    </row>
    <row r="10" spans="1:6" s="6" customFormat="1" ht="17.25">
      <c r="A10" s="29" t="s">
        <v>28</v>
      </c>
      <c r="B10" s="26">
        <v>111</v>
      </c>
      <c r="C10" s="26">
        <v>3</v>
      </c>
      <c r="D10" s="28">
        <v>3442583915</v>
      </c>
      <c r="E10" s="28">
        <v>45539688805</v>
      </c>
      <c r="F10" s="28"/>
    </row>
    <row r="11" spans="1:6" ht="17.25">
      <c r="A11" s="17" t="s">
        <v>29</v>
      </c>
      <c r="B11" s="30">
        <v>112</v>
      </c>
      <c r="C11" s="30"/>
      <c r="D11" s="15">
        <v>0</v>
      </c>
      <c r="E11" s="15">
        <v>0</v>
      </c>
      <c r="F11" s="15"/>
    </row>
    <row r="12" spans="1:6" ht="17.25">
      <c r="A12" s="31" t="s">
        <v>30</v>
      </c>
      <c r="B12" s="32">
        <v>120</v>
      </c>
      <c r="C12" s="30"/>
      <c r="D12" s="33">
        <f>SUM(D13:D14)</f>
        <v>0</v>
      </c>
      <c r="E12" s="33">
        <f>SUM(E13:E14)</f>
        <v>0</v>
      </c>
      <c r="F12" s="15"/>
    </row>
    <row r="13" spans="1:6" ht="17.25" hidden="1">
      <c r="A13" s="17" t="s">
        <v>31</v>
      </c>
      <c r="B13" s="30">
        <v>121</v>
      </c>
      <c r="C13" s="30">
        <v>6</v>
      </c>
      <c r="D13" s="15"/>
      <c r="E13" s="15"/>
      <c r="F13" s="15"/>
    </row>
    <row r="14" spans="1:6" ht="17.25" hidden="1">
      <c r="A14" s="17" t="s">
        <v>32</v>
      </c>
      <c r="B14" s="30">
        <v>129</v>
      </c>
      <c r="C14" s="30"/>
      <c r="D14" s="15"/>
      <c r="E14" s="15"/>
      <c r="F14" s="15"/>
    </row>
    <row r="15" spans="1:6" s="6" customFormat="1" ht="17.25">
      <c r="A15" s="4" t="s">
        <v>33</v>
      </c>
      <c r="B15" s="16">
        <v>130</v>
      </c>
      <c r="C15" s="34">
        <v>4</v>
      </c>
      <c r="D15" s="27">
        <f>D16+D17+D18+D20+D21</f>
        <v>117360304143</v>
      </c>
      <c r="E15" s="27">
        <f>E16+E17+E18+E20+E21</f>
        <v>128779819208</v>
      </c>
      <c r="F15" s="28"/>
    </row>
    <row r="16" spans="1:7" ht="17.25">
      <c r="A16" s="17" t="s">
        <v>34</v>
      </c>
      <c r="B16" s="30">
        <v>131</v>
      </c>
      <c r="C16" s="30"/>
      <c r="D16" s="15">
        <v>66487169695</v>
      </c>
      <c r="E16" s="15">
        <v>113196096241</v>
      </c>
      <c r="F16" s="15"/>
      <c r="G16" s="15"/>
    </row>
    <row r="17" spans="1:6" ht="17.25">
      <c r="A17" s="17" t="s">
        <v>35</v>
      </c>
      <c r="B17" s="30">
        <v>132</v>
      </c>
      <c r="C17" s="30"/>
      <c r="D17" s="15">
        <v>1703026129</v>
      </c>
      <c r="E17" s="15">
        <v>967935300</v>
      </c>
      <c r="F17" s="15"/>
    </row>
    <row r="18" spans="1:6" ht="17.25" hidden="1">
      <c r="A18" s="17" t="s">
        <v>36</v>
      </c>
      <c r="B18" s="30">
        <v>133</v>
      </c>
      <c r="C18" s="30"/>
      <c r="D18" s="15"/>
      <c r="E18" s="15"/>
      <c r="F18" s="15"/>
    </row>
    <row r="19" spans="1:6" ht="17.25" hidden="1">
      <c r="A19" s="17" t="s">
        <v>37</v>
      </c>
      <c r="B19" s="30">
        <v>134</v>
      </c>
      <c r="C19" s="30"/>
      <c r="D19" s="15"/>
      <c r="E19" s="15"/>
      <c r="F19" s="15"/>
    </row>
    <row r="20" spans="1:7" ht="17.25">
      <c r="A20" s="17" t="s">
        <v>38</v>
      </c>
      <c r="B20" s="30">
        <v>138</v>
      </c>
      <c r="C20" s="30"/>
      <c r="D20" s="35">
        <v>49170108319</v>
      </c>
      <c r="E20" s="15">
        <v>14615787667</v>
      </c>
      <c r="F20" s="15"/>
      <c r="G20" s="36"/>
    </row>
    <row r="21" spans="1:6" ht="17.25">
      <c r="A21" s="17" t="s">
        <v>39</v>
      </c>
      <c r="B21" s="30">
        <v>139</v>
      </c>
      <c r="C21" s="30"/>
      <c r="D21" s="15">
        <v>0</v>
      </c>
      <c r="E21" s="15">
        <v>0</v>
      </c>
      <c r="F21" s="15"/>
    </row>
    <row r="22" spans="1:6" s="6" customFormat="1" ht="17.25">
      <c r="A22" s="4" t="s">
        <v>40</v>
      </c>
      <c r="B22" s="16">
        <v>140</v>
      </c>
      <c r="C22" s="26"/>
      <c r="D22" s="27">
        <f>D23</f>
        <v>194176511576</v>
      </c>
      <c r="E22" s="27">
        <f>E23+E24</f>
        <v>64717118474</v>
      </c>
      <c r="F22" s="28"/>
    </row>
    <row r="23" spans="1:7" s="6" customFormat="1" ht="17.25">
      <c r="A23" s="29" t="s">
        <v>41</v>
      </c>
      <c r="B23" s="26">
        <v>141</v>
      </c>
      <c r="C23" s="26">
        <v>5</v>
      </c>
      <c r="D23" s="28">
        <v>194176511576</v>
      </c>
      <c r="E23" s="28">
        <v>64717118474</v>
      </c>
      <c r="F23" s="28"/>
      <c r="G23" s="36"/>
    </row>
    <row r="24" spans="1:6" ht="17.25">
      <c r="A24" s="17" t="s">
        <v>42</v>
      </c>
      <c r="B24" s="30">
        <v>149</v>
      </c>
      <c r="C24" s="30"/>
      <c r="D24" s="15">
        <v>0</v>
      </c>
      <c r="E24" s="15">
        <v>0</v>
      </c>
      <c r="F24" s="15"/>
    </row>
    <row r="25" spans="1:6" s="6" customFormat="1" ht="17.25">
      <c r="A25" s="4" t="s">
        <v>43</v>
      </c>
      <c r="B25" s="16">
        <v>150</v>
      </c>
      <c r="C25" s="26"/>
      <c r="D25" s="27">
        <f>SUM(D26:D29)</f>
        <v>8075462775</v>
      </c>
      <c r="E25" s="27">
        <f>SUM(E26:E29)</f>
        <v>2008867133</v>
      </c>
      <c r="F25" s="28"/>
    </row>
    <row r="26" spans="1:6" s="6" customFormat="1" ht="17.25">
      <c r="A26" s="29" t="s">
        <v>44</v>
      </c>
      <c r="B26" s="26">
        <v>151</v>
      </c>
      <c r="C26" s="26"/>
      <c r="D26" s="15">
        <f>505771612+771769858</f>
        <v>1277541470</v>
      </c>
      <c r="E26" s="15">
        <v>543567149</v>
      </c>
      <c r="F26" s="28"/>
    </row>
    <row r="27" spans="1:5" s="6" customFormat="1" ht="17.25">
      <c r="A27" s="29" t="s">
        <v>45</v>
      </c>
      <c r="B27" s="26">
        <v>152</v>
      </c>
      <c r="C27" s="26">
        <v>6</v>
      </c>
      <c r="D27" s="15">
        <v>4775123343</v>
      </c>
      <c r="E27" s="15">
        <v>35208628</v>
      </c>
    </row>
    <row r="28" spans="1:7" s="6" customFormat="1" ht="17.25">
      <c r="A28" s="37" t="s">
        <v>46</v>
      </c>
      <c r="B28" s="26">
        <v>154</v>
      </c>
      <c r="C28" s="26"/>
      <c r="D28" s="15">
        <v>1488143338</v>
      </c>
      <c r="E28" s="15"/>
      <c r="F28" s="28"/>
      <c r="G28" s="36"/>
    </row>
    <row r="29" spans="1:8" s="6" customFormat="1" ht="17.25">
      <c r="A29" s="29" t="s">
        <v>47</v>
      </c>
      <c r="B29" s="26">
        <v>158</v>
      </c>
      <c r="C29" s="26"/>
      <c r="D29" s="15">
        <f>170308624+364346000</f>
        <v>534654624</v>
      </c>
      <c r="E29" s="15">
        <v>1430091356</v>
      </c>
      <c r="F29" s="28"/>
      <c r="H29" s="38"/>
    </row>
    <row r="30" spans="1:6" s="6" customFormat="1" ht="17.25">
      <c r="A30" s="4" t="s">
        <v>48</v>
      </c>
      <c r="B30" s="16">
        <v>200</v>
      </c>
      <c r="C30" s="26"/>
      <c r="D30" s="27">
        <f>D31+D36+D47+D50+D55</f>
        <v>37761352879</v>
      </c>
      <c r="E30" s="27">
        <f>E31+E36+E47+E50+E55</f>
        <v>22560909145</v>
      </c>
      <c r="F30" s="28"/>
    </row>
    <row r="31" spans="1:6" s="6" customFormat="1" ht="17.25">
      <c r="A31" s="4" t="s">
        <v>49</v>
      </c>
      <c r="B31" s="16">
        <v>210</v>
      </c>
      <c r="C31" s="26"/>
      <c r="D31" s="27">
        <f>SUM(D32:D35)</f>
        <v>0</v>
      </c>
      <c r="E31" s="27">
        <f>SUM(E32:E35)</f>
        <v>0</v>
      </c>
      <c r="F31" s="28"/>
    </row>
    <row r="32" spans="1:6" s="6" customFormat="1" ht="17.25" hidden="1">
      <c r="A32" s="29" t="s">
        <v>50</v>
      </c>
      <c r="B32" s="26">
        <v>211</v>
      </c>
      <c r="C32" s="26"/>
      <c r="D32" s="28"/>
      <c r="E32" s="28"/>
      <c r="F32" s="28"/>
    </row>
    <row r="33" spans="1:6" s="6" customFormat="1" ht="17.25" hidden="1">
      <c r="A33" s="29" t="s">
        <v>51</v>
      </c>
      <c r="B33" s="26">
        <v>212</v>
      </c>
      <c r="C33" s="26"/>
      <c r="D33" s="28"/>
      <c r="E33" s="28"/>
      <c r="F33" s="28"/>
    </row>
    <row r="34" spans="1:6" s="6" customFormat="1" ht="17.25" hidden="1">
      <c r="A34" s="29" t="s">
        <v>52</v>
      </c>
      <c r="B34" s="26">
        <v>213</v>
      </c>
      <c r="C34" s="26"/>
      <c r="D34" s="28"/>
      <c r="E34" s="28"/>
      <c r="F34" s="28"/>
    </row>
    <row r="35" spans="1:6" s="6" customFormat="1" ht="17.25" hidden="1">
      <c r="A35" s="29" t="s">
        <v>53</v>
      </c>
      <c r="B35" s="26">
        <v>219</v>
      </c>
      <c r="C35" s="26"/>
      <c r="D35" s="28"/>
      <c r="E35" s="28"/>
      <c r="F35" s="28"/>
    </row>
    <row r="36" spans="1:6" s="6" customFormat="1" ht="17.25">
      <c r="A36" s="4" t="s">
        <v>54</v>
      </c>
      <c r="B36" s="16">
        <v>220</v>
      </c>
      <c r="C36" s="26"/>
      <c r="D36" s="27">
        <f>D37+D43+D46</f>
        <v>16681983795</v>
      </c>
      <c r="E36" s="27">
        <f>E37+E43+E46</f>
        <v>21589875366</v>
      </c>
      <c r="F36" s="28"/>
    </row>
    <row r="37" spans="1:7" ht="17.25">
      <c r="A37" s="17" t="s">
        <v>55</v>
      </c>
      <c r="B37" s="30">
        <v>221</v>
      </c>
      <c r="C37" s="30">
        <v>7</v>
      </c>
      <c r="D37" s="15">
        <f>D38+D39</f>
        <v>16558965547</v>
      </c>
      <c r="E37" s="15">
        <f>E38+E39</f>
        <v>16649043509</v>
      </c>
      <c r="F37" s="15"/>
      <c r="G37" s="15"/>
    </row>
    <row r="38" spans="1:7" ht="17.25">
      <c r="A38" s="39" t="s">
        <v>56</v>
      </c>
      <c r="B38" s="40">
        <v>222</v>
      </c>
      <c r="C38" s="30"/>
      <c r="D38" s="15">
        <v>40143468714</v>
      </c>
      <c r="E38" s="15">
        <v>33105885644</v>
      </c>
      <c r="F38" s="15"/>
      <c r="G38" s="41"/>
    </row>
    <row r="39" spans="1:7" ht="17.25">
      <c r="A39" s="39" t="s">
        <v>57</v>
      </c>
      <c r="B39" s="30">
        <v>223</v>
      </c>
      <c r="C39" s="30"/>
      <c r="D39" s="15">
        <v>-23584503167</v>
      </c>
      <c r="E39" s="15">
        <v>-16456842135</v>
      </c>
      <c r="F39" s="15"/>
      <c r="G39" s="41"/>
    </row>
    <row r="40" spans="1:6" ht="17.25" hidden="1">
      <c r="A40" s="17" t="s">
        <v>58</v>
      </c>
      <c r="B40" s="40">
        <v>224</v>
      </c>
      <c r="C40" s="30"/>
      <c r="D40" s="15"/>
      <c r="E40" s="15"/>
      <c r="F40" s="15"/>
    </row>
    <row r="41" spans="1:6" ht="17.25" hidden="1">
      <c r="A41" s="39" t="s">
        <v>56</v>
      </c>
      <c r="B41" s="30">
        <v>225</v>
      </c>
      <c r="C41" s="30"/>
      <c r="D41" s="15"/>
      <c r="E41" s="15"/>
      <c r="F41" s="15"/>
    </row>
    <row r="42" spans="1:6" ht="17.25" hidden="1">
      <c r="A42" s="17" t="s">
        <v>59</v>
      </c>
      <c r="B42" s="40">
        <v>226</v>
      </c>
      <c r="C42" s="30"/>
      <c r="D42" s="15"/>
      <c r="E42" s="15"/>
      <c r="F42" s="15"/>
    </row>
    <row r="43" spans="1:6" ht="17.25" hidden="1">
      <c r="A43" s="17" t="s">
        <v>60</v>
      </c>
      <c r="B43" s="30">
        <v>227</v>
      </c>
      <c r="C43" s="30">
        <v>6</v>
      </c>
      <c r="D43" s="15">
        <f>D44+D45</f>
        <v>0</v>
      </c>
      <c r="E43" s="15">
        <f>E44+E45</f>
        <v>0</v>
      </c>
      <c r="F43" s="15"/>
    </row>
    <row r="44" spans="1:6" ht="17.25" hidden="1">
      <c r="A44" s="39" t="s">
        <v>56</v>
      </c>
      <c r="B44" s="40">
        <v>228</v>
      </c>
      <c r="C44" s="30"/>
      <c r="D44" s="15"/>
      <c r="E44" s="15"/>
      <c r="F44" s="15"/>
    </row>
    <row r="45" spans="1:6" ht="17.25" hidden="1">
      <c r="A45" s="17" t="s">
        <v>57</v>
      </c>
      <c r="B45" s="30">
        <v>229</v>
      </c>
      <c r="C45" s="30"/>
      <c r="D45" s="15"/>
      <c r="E45" s="15"/>
      <c r="F45" s="15"/>
    </row>
    <row r="46" spans="1:7" ht="17.25">
      <c r="A46" s="17" t="s">
        <v>61</v>
      </c>
      <c r="B46" s="40">
        <v>230</v>
      </c>
      <c r="C46" s="30">
        <v>8</v>
      </c>
      <c r="D46" s="15">
        <v>123018248</v>
      </c>
      <c r="E46" s="15">
        <v>4940831857</v>
      </c>
      <c r="F46" s="15"/>
      <c r="G46" s="41"/>
    </row>
    <row r="47" spans="1:6" s="43" customFormat="1" ht="18">
      <c r="A47" s="31" t="s">
        <v>62</v>
      </c>
      <c r="B47" s="42">
        <v>240</v>
      </c>
      <c r="C47" s="30"/>
      <c r="D47" s="33">
        <f>SUM(D48:D49)</f>
        <v>0</v>
      </c>
      <c r="E47" s="33">
        <f>SUM(E48:E49)</f>
        <v>0</v>
      </c>
      <c r="F47" s="33"/>
    </row>
    <row r="48" spans="1:7" s="43" customFormat="1" ht="18" hidden="1">
      <c r="A48" s="39" t="s">
        <v>56</v>
      </c>
      <c r="B48" s="40">
        <v>241</v>
      </c>
      <c r="C48" s="30"/>
      <c r="D48" s="15"/>
      <c r="E48" s="15"/>
      <c r="F48" s="33"/>
      <c r="G48" s="44"/>
    </row>
    <row r="49" spans="1:7" s="43" customFormat="1" ht="18" hidden="1">
      <c r="A49" s="39" t="s">
        <v>57</v>
      </c>
      <c r="B49" s="40">
        <v>242</v>
      </c>
      <c r="C49" s="30"/>
      <c r="D49" s="15"/>
      <c r="E49" s="15"/>
      <c r="F49" s="33"/>
      <c r="G49" s="44"/>
    </row>
    <row r="50" spans="1:6" ht="17.25">
      <c r="A50" s="31" t="s">
        <v>63</v>
      </c>
      <c r="B50" s="32">
        <v>250</v>
      </c>
      <c r="C50" s="32"/>
      <c r="D50" s="33">
        <f>SUM(D51:D54)</f>
        <v>20010000000</v>
      </c>
      <c r="E50" s="33">
        <f>SUM(E51:E54)</f>
        <v>10000000</v>
      </c>
      <c r="F50" s="15"/>
    </row>
    <row r="51" spans="1:6" ht="17.25" hidden="1">
      <c r="A51" s="17" t="s">
        <v>64</v>
      </c>
      <c r="B51" s="30">
        <v>251</v>
      </c>
      <c r="C51" s="30"/>
      <c r="D51" s="15"/>
      <c r="E51" s="15"/>
      <c r="F51" s="15"/>
    </row>
    <row r="52" spans="1:6" ht="17.25" hidden="1">
      <c r="A52" s="17" t="s">
        <v>65</v>
      </c>
      <c r="B52" s="30">
        <v>252</v>
      </c>
      <c r="C52" s="30"/>
      <c r="D52" s="15"/>
      <c r="E52" s="15"/>
      <c r="F52" s="15"/>
    </row>
    <row r="53" spans="1:7" ht="17.25">
      <c r="A53" s="17" t="s">
        <v>66</v>
      </c>
      <c r="B53" s="30">
        <v>258</v>
      </c>
      <c r="C53" s="30">
        <v>9</v>
      </c>
      <c r="D53" s="15">
        <v>20010000000</v>
      </c>
      <c r="E53" s="15">
        <v>10000000</v>
      </c>
      <c r="F53" s="15"/>
      <c r="G53" s="41"/>
    </row>
    <row r="54" spans="1:6" ht="17.25">
      <c r="A54" s="17" t="s">
        <v>67</v>
      </c>
      <c r="B54" s="30">
        <v>259</v>
      </c>
      <c r="C54" s="30"/>
      <c r="D54" s="15"/>
      <c r="E54" s="15"/>
      <c r="F54" s="15"/>
    </row>
    <row r="55" spans="1:6" s="43" customFormat="1" ht="18">
      <c r="A55" s="31" t="s">
        <v>68</v>
      </c>
      <c r="B55" s="32">
        <v>260</v>
      </c>
      <c r="C55" s="32"/>
      <c r="D55" s="33">
        <f>SUM(D56:D58)</f>
        <v>1069369084</v>
      </c>
      <c r="E55" s="33">
        <f>SUM(E56:E58)</f>
        <v>961033779</v>
      </c>
      <c r="F55" s="33"/>
    </row>
    <row r="56" spans="1:6" s="6" customFormat="1" ht="17.25">
      <c r="A56" s="29" t="s">
        <v>69</v>
      </c>
      <c r="B56" s="26">
        <v>261</v>
      </c>
      <c r="C56" s="26">
        <v>10</v>
      </c>
      <c r="D56" s="45">
        <v>1069369084</v>
      </c>
      <c r="E56" s="45">
        <v>961033779</v>
      </c>
      <c r="F56" s="28"/>
    </row>
    <row r="57" spans="1:6" s="6" customFormat="1" ht="17.25" hidden="1">
      <c r="A57" s="29" t="s">
        <v>70</v>
      </c>
      <c r="B57" s="26">
        <v>262</v>
      </c>
      <c r="C57" s="26"/>
      <c r="D57" s="15"/>
      <c r="E57" s="15"/>
      <c r="F57" s="28"/>
    </row>
    <row r="58" spans="1:6" ht="17.25" hidden="1">
      <c r="A58" s="17" t="s">
        <v>71</v>
      </c>
      <c r="B58" s="30">
        <v>268</v>
      </c>
      <c r="C58" s="30"/>
      <c r="D58" s="15"/>
      <c r="E58" s="15"/>
      <c r="F58" s="15"/>
    </row>
    <row r="59" ht="17.25">
      <c r="C59" s="5"/>
    </row>
    <row r="60" spans="1:7" ht="18.75" thickBot="1">
      <c r="A60" s="46" t="s">
        <v>72</v>
      </c>
      <c r="B60" s="47">
        <v>270</v>
      </c>
      <c r="C60" s="48"/>
      <c r="D60" s="49">
        <f>D8+D30</f>
        <v>360816215288</v>
      </c>
      <c r="E60" s="49">
        <f>E8+E30</f>
        <v>263606402765</v>
      </c>
      <c r="G60" s="41"/>
    </row>
    <row r="61" spans="1:5" ht="18.75" thickTop="1">
      <c r="A61" s="50" t="str">
        <f>'[1]thongtin'!B1</f>
        <v>Coâng ty Coå phaàn Vieãn thoâng Thaêng Long</v>
      </c>
      <c r="C61" s="6"/>
      <c r="E61" s="51"/>
    </row>
    <row r="62" spans="1:6" s="6" customFormat="1" ht="17.25">
      <c r="A62" s="10" t="str">
        <f>'[1]thongtin'!B2</f>
        <v>Thoân La Döông, Xaõ Döông Noäi, Haø Ñoâng, Tænh Haø Taây</v>
      </c>
      <c r="B62" s="10"/>
      <c r="C62" s="11"/>
      <c r="D62" s="12"/>
      <c r="E62" s="12"/>
      <c r="F62" s="13"/>
    </row>
    <row r="63" spans="2:6" s="6" customFormat="1" ht="17.25">
      <c r="B63" s="14"/>
      <c r="D63" s="13"/>
      <c r="E63" s="13"/>
      <c r="F63" s="13"/>
    </row>
    <row r="64" spans="1:5" ht="23.25">
      <c r="A64" s="301" t="str">
        <f>A4</f>
        <v>BAÛNG CAÂN ÑOÁI KEÁ TOAÙN</v>
      </c>
      <c r="B64" s="301"/>
      <c r="C64" s="301"/>
      <c r="D64" s="301"/>
      <c r="E64" s="301"/>
    </row>
    <row r="65" spans="1:5" ht="18">
      <c r="A65" s="304" t="str">
        <f>A5</f>
        <v>Taïi ngaøy 30 thaùng 09 naêm 2007</v>
      </c>
      <c r="B65" s="304"/>
      <c r="C65" s="304"/>
      <c r="D65" s="304"/>
      <c r="E65" s="304"/>
    </row>
    <row r="66" spans="2:5" ht="17.25">
      <c r="B66" s="53"/>
      <c r="C66" s="54"/>
      <c r="D66" s="55"/>
      <c r="E66" s="55" t="str">
        <f>'[1]thongtin'!B9</f>
        <v>Ñôn vò tính: VND</v>
      </c>
    </row>
    <row r="67" spans="1:6" s="25" customFormat="1" ht="33" customHeight="1">
      <c r="A67" s="56" t="s">
        <v>73</v>
      </c>
      <c r="B67" s="57" t="s">
        <v>22</v>
      </c>
      <c r="C67" s="57" t="s">
        <v>23</v>
      </c>
      <c r="D67" s="58" t="s">
        <v>24</v>
      </c>
      <c r="E67" s="58" t="str">
        <f>E7</f>
        <v>Soá ñaàu naêm</v>
      </c>
      <c r="F67" s="59"/>
    </row>
    <row r="68" spans="1:6" s="6" customFormat="1" ht="18">
      <c r="A68" s="50" t="s">
        <v>74</v>
      </c>
      <c r="B68" s="52">
        <v>300</v>
      </c>
      <c r="C68" s="14"/>
      <c r="D68" s="60">
        <f>D69+D80</f>
        <v>149072247193</v>
      </c>
      <c r="E68" s="60">
        <f>E69+E80</f>
        <v>49874882626</v>
      </c>
      <c r="F68" s="13"/>
    </row>
    <row r="69" spans="1:5" ht="18">
      <c r="A69" s="50" t="s">
        <v>75</v>
      </c>
      <c r="B69" s="52">
        <v>310</v>
      </c>
      <c r="C69" s="61"/>
      <c r="D69" s="62">
        <f>SUM(D70:D78)</f>
        <v>148762102693</v>
      </c>
      <c r="E69" s="62">
        <f>SUM(E70:E78)</f>
        <v>49564738126</v>
      </c>
    </row>
    <row r="70" spans="1:5" ht="17.25">
      <c r="A70" s="9" t="s">
        <v>76</v>
      </c>
      <c r="B70" s="5">
        <v>311</v>
      </c>
      <c r="C70" s="5">
        <v>11</v>
      </c>
      <c r="D70" s="63">
        <f>40186301922+674416000</f>
        <v>40860717922</v>
      </c>
      <c r="E70" s="7">
        <v>16891489194</v>
      </c>
    </row>
    <row r="71" spans="1:5" ht="17.25">
      <c r="A71" s="9" t="s">
        <v>77</v>
      </c>
      <c r="B71" s="5">
        <v>312</v>
      </c>
      <c r="C71" s="5">
        <v>12</v>
      </c>
      <c r="D71" s="7">
        <v>104348704859</v>
      </c>
      <c r="E71" s="7">
        <v>24997435928</v>
      </c>
    </row>
    <row r="72" spans="1:3" ht="17.25">
      <c r="A72" s="9" t="s">
        <v>78</v>
      </c>
      <c r="B72" s="5">
        <v>313</v>
      </c>
      <c r="C72" s="5">
        <v>12</v>
      </c>
    </row>
    <row r="73" spans="1:5" ht="17.25">
      <c r="A73" s="64" t="s">
        <v>79</v>
      </c>
      <c r="B73" s="5">
        <v>314</v>
      </c>
      <c r="C73" s="5">
        <v>13</v>
      </c>
      <c r="D73" s="63">
        <v>200782171</v>
      </c>
      <c r="E73" s="7">
        <v>3176788998</v>
      </c>
    </row>
    <row r="74" spans="1:5" ht="17.25">
      <c r="A74" s="64" t="s">
        <v>80</v>
      </c>
      <c r="B74" s="5">
        <v>315</v>
      </c>
      <c r="C74" s="5"/>
      <c r="D74" s="7">
        <v>89231555</v>
      </c>
      <c r="E74" s="7">
        <v>1787248063</v>
      </c>
    </row>
    <row r="75" spans="1:5" ht="17.25">
      <c r="A75" s="64" t="s">
        <v>81</v>
      </c>
      <c r="B75" s="5">
        <v>316</v>
      </c>
      <c r="C75" s="5">
        <v>14</v>
      </c>
      <c r="D75" s="7">
        <v>178500000</v>
      </c>
      <c r="E75" s="7">
        <v>740402016</v>
      </c>
    </row>
    <row r="76" spans="1:3" ht="17.25">
      <c r="A76" s="64" t="s">
        <v>82</v>
      </c>
      <c r="B76" s="5">
        <v>317</v>
      </c>
      <c r="C76" s="5"/>
    </row>
    <row r="77" spans="1:3" ht="17.25" hidden="1">
      <c r="A77" s="64" t="s">
        <v>83</v>
      </c>
      <c r="B77" s="5">
        <v>318</v>
      </c>
      <c r="C77" s="5"/>
    </row>
    <row r="78" spans="1:7" ht="17.25">
      <c r="A78" s="64" t="s">
        <v>84</v>
      </c>
      <c r="B78" s="5">
        <v>319</v>
      </c>
      <c r="C78" s="5">
        <v>15</v>
      </c>
      <c r="D78" s="7">
        <v>3084166186</v>
      </c>
      <c r="E78" s="7">
        <v>1971373927</v>
      </c>
      <c r="G78" s="7"/>
    </row>
    <row r="79" spans="1:5" ht="17.25">
      <c r="A79" s="64" t="s">
        <v>85</v>
      </c>
      <c r="B79" s="14"/>
      <c r="C79" s="14"/>
      <c r="D79" s="65"/>
      <c r="E79" s="65"/>
    </row>
    <row r="80" spans="1:5" ht="18">
      <c r="A80" s="43" t="s">
        <v>86</v>
      </c>
      <c r="B80" s="66">
        <v>320</v>
      </c>
      <c r="C80" s="5"/>
      <c r="D80" s="62">
        <f>SUM(D81:D86)</f>
        <v>310144500</v>
      </c>
      <c r="E80" s="62">
        <f>SUM(E81:E85)</f>
        <v>310144500</v>
      </c>
    </row>
    <row r="81" spans="1:5" ht="17.25">
      <c r="A81" s="9" t="s">
        <v>87</v>
      </c>
      <c r="B81" s="5">
        <v>321</v>
      </c>
      <c r="C81" s="5"/>
      <c r="D81" s="7">
        <v>0</v>
      </c>
      <c r="E81" s="7">
        <v>0</v>
      </c>
    </row>
    <row r="82" spans="1:5" ht="19.5">
      <c r="A82" s="9" t="s">
        <v>88</v>
      </c>
      <c r="B82" s="5">
        <v>322</v>
      </c>
      <c r="C82" s="5"/>
      <c r="D82" s="67"/>
      <c r="E82" s="67"/>
    </row>
    <row r="83" spans="1:3" ht="17.25">
      <c r="A83" s="9" t="s">
        <v>89</v>
      </c>
      <c r="B83" s="5">
        <v>323</v>
      </c>
      <c r="C83" s="5"/>
    </row>
    <row r="84" spans="1:5" ht="17.25">
      <c r="A84" s="9" t="s">
        <v>90</v>
      </c>
      <c r="B84" s="5">
        <v>324</v>
      </c>
      <c r="C84" s="5"/>
      <c r="D84" s="7">
        <v>310144500</v>
      </c>
      <c r="E84" s="7">
        <v>310144500</v>
      </c>
    </row>
    <row r="85" spans="1:5" ht="19.5" hidden="1">
      <c r="A85" s="9" t="s">
        <v>91</v>
      </c>
      <c r="B85" s="5">
        <v>325</v>
      </c>
      <c r="C85" s="5"/>
      <c r="D85" s="67"/>
      <c r="E85" s="67"/>
    </row>
    <row r="86" spans="1:3" ht="17.25" hidden="1">
      <c r="A86" s="9" t="s">
        <v>92</v>
      </c>
      <c r="B86" s="5">
        <v>336</v>
      </c>
      <c r="C86" s="5"/>
    </row>
    <row r="87" spans="1:5" ht="17.25" hidden="1">
      <c r="A87" s="64" t="s">
        <v>93</v>
      </c>
      <c r="B87" s="14">
        <v>337</v>
      </c>
      <c r="C87" s="14"/>
      <c r="D87" s="65"/>
      <c r="E87" s="65"/>
    </row>
    <row r="88" spans="1:6" s="6" customFormat="1" ht="18">
      <c r="A88" s="50" t="s">
        <v>94</v>
      </c>
      <c r="B88" s="52">
        <v>400</v>
      </c>
      <c r="C88" s="5">
        <v>13</v>
      </c>
      <c r="D88" s="60">
        <f>D89+D101</f>
        <v>211743968095</v>
      </c>
      <c r="E88" s="60">
        <f>E89+E101</f>
        <v>213731520139</v>
      </c>
      <c r="F88" s="13"/>
    </row>
    <row r="89" spans="1:5" ht="18">
      <c r="A89" s="50" t="s">
        <v>95</v>
      </c>
      <c r="B89" s="52">
        <v>410</v>
      </c>
      <c r="D89" s="60">
        <f>SUM(D90:D99)</f>
        <v>210688090833</v>
      </c>
      <c r="E89" s="60">
        <f>SUM(E90:E100)</f>
        <v>212552499652</v>
      </c>
    </row>
    <row r="90" spans="1:5" ht="17.25">
      <c r="A90" s="9" t="s">
        <v>96</v>
      </c>
      <c r="B90" s="5">
        <v>411</v>
      </c>
      <c r="C90" s="5"/>
      <c r="D90" s="7">
        <v>100000000000</v>
      </c>
      <c r="E90" s="7">
        <v>100000000000</v>
      </c>
    </row>
    <row r="91" spans="1:5" ht="17.25">
      <c r="A91" s="9" t="s">
        <v>97</v>
      </c>
      <c r="B91" s="5">
        <v>412</v>
      </c>
      <c r="C91" s="5"/>
      <c r="D91" s="68">
        <v>91000000000</v>
      </c>
      <c r="E91" s="68">
        <v>91000000000</v>
      </c>
    </row>
    <row r="92" spans="1:5" ht="17.25" hidden="1">
      <c r="A92" s="9" t="s">
        <v>98</v>
      </c>
      <c r="B92" s="5">
        <v>413</v>
      </c>
      <c r="C92" s="5"/>
      <c r="D92" s="69"/>
      <c r="E92" s="69"/>
    </row>
    <row r="93" spans="1:3" ht="17.25" hidden="1">
      <c r="A93" s="9" t="s">
        <v>99</v>
      </c>
      <c r="B93" s="5">
        <v>414</v>
      </c>
      <c r="C93" s="5"/>
    </row>
    <row r="94" spans="1:3" ht="17.25" hidden="1">
      <c r="A94" s="9" t="s">
        <v>100</v>
      </c>
      <c r="B94" s="5">
        <v>415</v>
      </c>
      <c r="C94" s="5"/>
    </row>
    <row r="95" spans="1:3" ht="17.25" hidden="1">
      <c r="A95" s="9" t="s">
        <v>101</v>
      </c>
      <c r="B95" s="5">
        <v>416</v>
      </c>
      <c r="C95" s="5"/>
    </row>
    <row r="96" spans="1:5" ht="17.25">
      <c r="A96" s="9" t="s">
        <v>102</v>
      </c>
      <c r="B96" s="5">
        <v>417</v>
      </c>
      <c r="C96" s="5"/>
      <c r="D96" s="68">
        <v>11718534049</v>
      </c>
      <c r="E96" s="68">
        <v>9043596708</v>
      </c>
    </row>
    <row r="97" spans="1:5" ht="17.25">
      <c r="A97" s="9" t="s">
        <v>103</v>
      </c>
      <c r="B97" s="5">
        <v>418</v>
      </c>
      <c r="C97" s="5"/>
      <c r="D97" s="68">
        <v>988208710</v>
      </c>
      <c r="E97" s="68">
        <v>527566527</v>
      </c>
    </row>
    <row r="98" spans="1:3" ht="17.25">
      <c r="A98" s="9" t="s">
        <v>104</v>
      </c>
      <c r="B98" s="5">
        <v>419</v>
      </c>
      <c r="C98" s="5"/>
    </row>
    <row r="99" spans="1:5" ht="17.25">
      <c r="A99" s="9" t="s">
        <v>105</v>
      </c>
      <c r="B99" s="5">
        <v>420</v>
      </c>
      <c r="C99" s="5"/>
      <c r="D99" s="7">
        <v>6981348074</v>
      </c>
      <c r="E99" s="7">
        <v>11981336417</v>
      </c>
    </row>
    <row r="100" spans="1:5" ht="17.25">
      <c r="A100" s="64" t="s">
        <v>106</v>
      </c>
      <c r="B100" s="5">
        <v>421</v>
      </c>
      <c r="C100" s="14"/>
      <c r="D100" s="65"/>
      <c r="E100" s="65"/>
    </row>
    <row r="101" spans="1:5" ht="18">
      <c r="A101" s="43" t="s">
        <v>107</v>
      </c>
      <c r="B101" s="66">
        <v>420</v>
      </c>
      <c r="C101" s="5"/>
      <c r="D101" s="62">
        <f>SUM(D102:D104)</f>
        <v>1055877262</v>
      </c>
      <c r="E101" s="62">
        <f>SUM(E102:E104)</f>
        <v>1179020487</v>
      </c>
    </row>
    <row r="102" spans="1:5" ht="17.25">
      <c r="A102" s="9" t="s">
        <v>108</v>
      </c>
      <c r="B102" s="5">
        <v>421</v>
      </c>
      <c r="C102" s="5">
        <v>13</v>
      </c>
      <c r="D102" s="68">
        <v>1055877262</v>
      </c>
      <c r="E102" s="68">
        <v>1179020487</v>
      </c>
    </row>
    <row r="103" spans="1:7" ht="17.25">
      <c r="A103" s="9" t="s">
        <v>109</v>
      </c>
      <c r="B103" s="5">
        <v>422</v>
      </c>
      <c r="C103" s="5"/>
      <c r="D103" s="7">
        <v>0</v>
      </c>
      <c r="E103" s="7">
        <v>0</v>
      </c>
      <c r="G103" s="41"/>
    </row>
    <row r="104" spans="1:5" ht="17.25">
      <c r="A104" s="9" t="s">
        <v>110</v>
      </c>
      <c r="B104" s="5">
        <v>423</v>
      </c>
      <c r="C104" s="5"/>
      <c r="D104" s="7">
        <v>0</v>
      </c>
      <c r="E104" s="7">
        <v>0</v>
      </c>
    </row>
    <row r="105" ht="17.25">
      <c r="C105" s="5"/>
    </row>
    <row r="106" spans="1:7" ht="18.75" thickBot="1">
      <c r="A106" s="70" t="s">
        <v>111</v>
      </c>
      <c r="B106" s="47">
        <v>430</v>
      </c>
      <c r="C106" s="70"/>
      <c r="D106" s="49">
        <f>D88+D68</f>
        <v>360816215288</v>
      </c>
      <c r="E106" s="49">
        <f>E88+E68</f>
        <v>263606402765</v>
      </c>
      <c r="F106" s="62">
        <f>D60-D106</f>
        <v>0</v>
      </c>
      <c r="G106" s="71"/>
    </row>
    <row r="107" spans="1:6" ht="18.75" thickTop="1">
      <c r="A107" s="43"/>
      <c r="B107" s="66"/>
      <c r="C107" s="43"/>
      <c r="D107" s="60"/>
      <c r="E107" s="60"/>
      <c r="F107" s="62"/>
    </row>
    <row r="108" spans="1:6" ht="18">
      <c r="A108" s="43"/>
      <c r="B108" s="66"/>
      <c r="C108" s="43"/>
      <c r="D108" s="60"/>
      <c r="E108" s="60"/>
      <c r="F108" s="62"/>
    </row>
    <row r="109" spans="1:6" ht="18">
      <c r="A109" s="43"/>
      <c r="B109" s="66"/>
      <c r="C109" s="43"/>
      <c r="D109" s="60"/>
      <c r="E109" s="60"/>
      <c r="F109" s="62"/>
    </row>
    <row r="110" spans="1:6" ht="18">
      <c r="A110" s="43"/>
      <c r="B110" s="66"/>
      <c r="C110" s="43"/>
      <c r="D110" s="60"/>
      <c r="E110" s="60"/>
      <c r="F110" s="62"/>
    </row>
    <row r="111" spans="1:5" ht="18">
      <c r="A111" s="50" t="str">
        <f>'[1]thongtin'!B1</f>
        <v>Coâng ty Coå phaàn Vieãn thoâng Thaêng Long</v>
      </c>
      <c r="B111" s="52"/>
      <c r="C111" s="6"/>
      <c r="D111" s="51"/>
      <c r="E111" s="51"/>
    </row>
    <row r="112" spans="1:6" s="6" customFormat="1" ht="17.25">
      <c r="A112" s="10" t="str">
        <f>'[1]thongtin'!B2</f>
        <v>Thoân La Döông, Xaõ Döông Noäi, Haø Ñoâng, Tænh Haø Taây</v>
      </c>
      <c r="B112" s="72"/>
      <c r="C112" s="11"/>
      <c r="D112" s="12"/>
      <c r="E112" s="12"/>
      <c r="F112" s="13"/>
    </row>
    <row r="113" spans="2:6" s="6" customFormat="1" ht="17.25">
      <c r="B113" s="14"/>
      <c r="C113" s="54"/>
      <c r="D113" s="55"/>
      <c r="E113" s="55"/>
      <c r="F113" s="13"/>
    </row>
    <row r="114" spans="1:5" ht="23.25">
      <c r="A114" s="301" t="s">
        <v>112</v>
      </c>
      <c r="B114" s="301"/>
      <c r="C114" s="301"/>
      <c r="D114" s="301"/>
      <c r="E114" s="301"/>
    </row>
    <row r="115" spans="1:5" ht="18">
      <c r="A115" s="52"/>
      <c r="B115" s="52"/>
      <c r="C115" s="52"/>
      <c r="D115" s="73"/>
      <c r="E115" s="73"/>
    </row>
    <row r="116" spans="1:6" s="25" customFormat="1" ht="36">
      <c r="A116" s="56" t="s">
        <v>113</v>
      </c>
      <c r="B116" s="57" t="s">
        <v>22</v>
      </c>
      <c r="C116" s="57" t="s">
        <v>23</v>
      </c>
      <c r="D116" s="58" t="str">
        <f>D7</f>
        <v>Soá cuoái quí</v>
      </c>
      <c r="E116" s="58" t="str">
        <f>E7</f>
        <v>Soá ñaàu naêm</v>
      </c>
      <c r="F116" s="59"/>
    </row>
    <row r="117" spans="1:5" ht="17.25">
      <c r="A117" s="5"/>
      <c r="B117" s="14"/>
      <c r="C117" s="14"/>
      <c r="D117" s="65"/>
      <c r="E117" s="65"/>
    </row>
    <row r="118" spans="1:3" ht="17.25">
      <c r="A118" s="9" t="s">
        <v>114</v>
      </c>
      <c r="B118" s="9"/>
      <c r="C118" s="7"/>
    </row>
    <row r="119" spans="1:3" ht="17.25">
      <c r="A119" s="9" t="s">
        <v>115</v>
      </c>
      <c r="B119" s="9"/>
      <c r="C119" s="7"/>
    </row>
    <row r="120" spans="1:3" ht="17.25">
      <c r="A120" s="9" t="s">
        <v>116</v>
      </c>
      <c r="B120" s="9"/>
      <c r="C120" s="7"/>
    </row>
    <row r="121" spans="1:3" ht="17.25">
      <c r="A121" s="9" t="s">
        <v>117</v>
      </c>
      <c r="B121" s="9"/>
      <c r="C121" s="7"/>
    </row>
    <row r="122" spans="1:7" ht="17.25">
      <c r="A122" s="9" t="s">
        <v>118</v>
      </c>
      <c r="B122" s="9"/>
      <c r="C122" s="7"/>
      <c r="D122" s="74"/>
      <c r="E122" s="74"/>
      <c r="G122" s="75"/>
    </row>
    <row r="123" spans="1:7" ht="17.25">
      <c r="A123" s="9" t="s">
        <v>119</v>
      </c>
      <c r="B123" s="9"/>
      <c r="D123" s="75">
        <v>308.52</v>
      </c>
      <c r="E123" s="75">
        <v>306.52</v>
      </c>
      <c r="G123" s="76"/>
    </row>
    <row r="124" spans="1:5" ht="17.25">
      <c r="A124" s="10" t="s">
        <v>120</v>
      </c>
      <c r="B124" s="10"/>
      <c r="C124" s="10"/>
      <c r="D124" s="77"/>
      <c r="E124" s="77"/>
    </row>
    <row r="125" spans="2:3" ht="17.25">
      <c r="B125" s="9"/>
      <c r="C125" s="7"/>
    </row>
    <row r="126" spans="2:5" ht="17.25">
      <c r="B126" s="9"/>
      <c r="D126" s="302" t="s">
        <v>9</v>
      </c>
      <c r="E126" s="302"/>
    </row>
    <row r="127" spans="1:5" ht="18">
      <c r="A127" s="78" t="str">
        <f>'[1]thongtin'!B6</f>
        <v>Ngöôøi laäp bieåu</v>
      </c>
      <c r="B127" s="78" t="str">
        <f>'[1]thongtin'!B7</f>
        <v>Keá toaùn tröôûng</v>
      </c>
      <c r="E127" s="79" t="str">
        <f>'[1]thongtin'!B8</f>
        <v>Toång Giaùm Ñoác</v>
      </c>
    </row>
    <row r="128" spans="1:5" ht="18">
      <c r="A128" s="66"/>
      <c r="B128" s="66"/>
      <c r="C128" s="66"/>
      <c r="D128" s="79"/>
      <c r="E128" s="79"/>
    </row>
    <row r="129" spans="1:5" ht="18">
      <c r="A129" s="66"/>
      <c r="B129" s="66"/>
      <c r="C129" s="66"/>
      <c r="D129" s="79"/>
      <c r="E129" s="79"/>
    </row>
    <row r="130" spans="1:5" ht="18">
      <c r="A130" s="66"/>
      <c r="B130" s="66"/>
      <c r="C130" s="66"/>
      <c r="D130" s="79"/>
      <c r="E130" s="79"/>
    </row>
    <row r="131" spans="1:5" ht="18">
      <c r="A131" s="78" t="str">
        <f>'[1]thongtin'!C6</f>
        <v>Phaïm Thanh Quyeân</v>
      </c>
      <c r="B131" s="78" t="str">
        <f>'[1]thongtin'!C7</f>
        <v>Nguyeãn Thò Thu Haèng</v>
      </c>
      <c r="C131" s="66"/>
      <c r="D131" s="79"/>
      <c r="E131" s="79" t="str">
        <f>'[1]thongtin'!C8</f>
        <v>Phaïm Vuõ Thöôûng</v>
      </c>
    </row>
    <row r="132" spans="1:5" ht="18">
      <c r="A132" s="78"/>
      <c r="B132" s="66"/>
      <c r="E132" s="79"/>
    </row>
    <row r="137" spans="1:5" ht="18">
      <c r="A137" s="66"/>
      <c r="B137" s="66"/>
      <c r="C137" s="66"/>
      <c r="D137" s="79"/>
      <c r="E137" s="79"/>
    </row>
  </sheetData>
  <mergeCells count="6">
    <mergeCell ref="A114:E114"/>
    <mergeCell ref="D126:E126"/>
    <mergeCell ref="A4:E4"/>
    <mergeCell ref="A5:E5"/>
    <mergeCell ref="A64:E64"/>
    <mergeCell ref="A65:E65"/>
  </mergeCells>
  <conditionalFormatting sqref="D10:E10">
    <cfRule type="expression" priority="1" dxfId="0" stopIfTrue="1">
      <formula>"if($F$12='3.4.5'!$E$13,+$F$12)"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06"/>
  <sheetViews>
    <sheetView workbookViewId="0" topLeftCell="A90">
      <selection activeCell="G60" sqref="G60"/>
    </sheetView>
  </sheetViews>
  <sheetFormatPr defaultColWidth="8.796875" defaultRowHeight="14.25"/>
  <cols>
    <col min="1" max="1" width="23.69921875" style="3" customWidth="1"/>
    <col min="2" max="2" width="11.3984375" style="3" customWidth="1"/>
    <col min="3" max="3" width="9" style="3" customWidth="1"/>
    <col min="4" max="4" width="20" style="258" customWidth="1"/>
    <col min="5" max="5" width="2.8984375" style="112" customWidth="1"/>
    <col min="6" max="6" width="22.09765625" style="112" customWidth="1"/>
    <col min="7" max="7" width="17.3984375" style="112" bestFit="1" customWidth="1"/>
    <col min="8" max="8" width="17.3984375" style="112" customWidth="1"/>
    <col min="9" max="16384" width="9" style="3" customWidth="1"/>
  </cols>
  <sheetData>
    <row r="1" spans="1:6" ht="17.25">
      <c r="A1" s="111" t="str">
        <f>'[1]thongtin'!B1</f>
        <v>Coâng ty Coå phaàn Vieãn thoâng Thaêng Long</v>
      </c>
      <c r="C1" s="114"/>
      <c r="E1" s="120"/>
      <c r="F1" s="8" t="str">
        <f>'[1]thongtin'!B3</f>
        <v>Baùo caùo taøi chính</v>
      </c>
    </row>
    <row r="2" spans="1:8" s="259" customFormat="1" ht="16.5">
      <c r="A2" s="259" t="str">
        <f>'[1]thongtin'!B2</f>
        <v>Thoân La Döông, Xaõ Döông Noäi, Haø Ñoâng, Tænh Haø Taây</v>
      </c>
      <c r="D2" s="260"/>
      <c r="E2" s="260"/>
      <c r="F2" s="261" t="str">
        <f>'[1]thongtin'!B4</f>
        <v>Taïi ngaøy 30/09/2007</v>
      </c>
      <c r="G2" s="262"/>
      <c r="H2" s="262"/>
    </row>
    <row r="3" spans="4:8" s="145" customFormat="1" ht="9" customHeight="1">
      <c r="D3" s="201"/>
      <c r="E3" s="201"/>
      <c r="F3" s="20"/>
      <c r="G3" s="113"/>
      <c r="H3" s="113"/>
    </row>
    <row r="4" spans="1:6" ht="18" customHeight="1">
      <c r="A4" s="111" t="s">
        <v>378</v>
      </c>
      <c r="D4" s="3"/>
      <c r="E4" s="3"/>
      <c r="F4" s="3"/>
    </row>
    <row r="5" spans="1:6" ht="16.5" customHeight="1">
      <c r="A5" s="111"/>
      <c r="D5" s="174" t="s">
        <v>449</v>
      </c>
      <c r="E5" s="133"/>
      <c r="F5" s="175" t="s">
        <v>379</v>
      </c>
    </row>
    <row r="6" spans="1:6" ht="16.5">
      <c r="A6" s="3" t="s">
        <v>380</v>
      </c>
      <c r="D6" s="258">
        <v>108077035304</v>
      </c>
      <c r="F6" s="258">
        <v>225172946609</v>
      </c>
    </row>
    <row r="7" spans="1:6" ht="16.5">
      <c r="A7" s="3" t="s">
        <v>381</v>
      </c>
      <c r="D7" s="258">
        <v>7409454550</v>
      </c>
      <c r="F7" s="258">
        <v>3671870094</v>
      </c>
    </row>
    <row r="8" spans="1:6" ht="16.5">
      <c r="A8" s="3" t="s">
        <v>382</v>
      </c>
      <c r="D8" s="204">
        <v>20160853076</v>
      </c>
      <c r="E8" s="201"/>
      <c r="F8" s="201">
        <v>7589735880</v>
      </c>
    </row>
    <row r="9" spans="1:6" ht="18" thickBot="1">
      <c r="A9" s="111" t="s">
        <v>383</v>
      </c>
      <c r="D9" s="263">
        <f>SUM(D6:D8)</f>
        <v>135647342930</v>
      </c>
      <c r="E9" s="133"/>
      <c r="F9" s="263">
        <f>SUM(F6:F8)</f>
        <v>236434552583</v>
      </c>
    </row>
    <row r="10" spans="1:6" ht="12" customHeight="1">
      <c r="A10" s="121"/>
      <c r="D10" s="264"/>
      <c r="E10" s="264"/>
      <c r="F10" s="264"/>
    </row>
    <row r="11" spans="1:10" s="111" customFormat="1" ht="15.75" customHeight="1">
      <c r="A11" s="111" t="s">
        <v>384</v>
      </c>
      <c r="G11" s="185"/>
      <c r="H11" s="185"/>
      <c r="J11" s="265"/>
    </row>
    <row r="12" spans="4:10" s="111" customFormat="1" ht="15.75" customHeight="1">
      <c r="D12" s="174" t="s">
        <v>449</v>
      </c>
      <c r="E12" s="133"/>
      <c r="F12" s="175" t="s">
        <v>379</v>
      </c>
      <c r="G12" s="185"/>
      <c r="H12" s="185"/>
      <c r="J12" s="265"/>
    </row>
    <row r="13" spans="1:6" ht="16.5">
      <c r="A13" s="3" t="s">
        <v>385</v>
      </c>
      <c r="D13" s="258">
        <v>108077035304</v>
      </c>
      <c r="E13" s="266"/>
      <c r="F13" s="267">
        <f>F6</f>
        <v>225172946609</v>
      </c>
    </row>
    <row r="14" spans="1:6" ht="17.25">
      <c r="A14" s="3" t="s">
        <v>386</v>
      </c>
      <c r="D14" s="258">
        <v>7409454550</v>
      </c>
      <c r="E14" s="268"/>
      <c r="F14" s="267">
        <f>F7</f>
        <v>3671870094</v>
      </c>
    </row>
    <row r="15" spans="1:6" ht="17.25">
      <c r="A15" s="3" t="s">
        <v>387</v>
      </c>
      <c r="D15" s="204">
        <v>20160853076</v>
      </c>
      <c r="E15" s="268"/>
      <c r="F15" s="267">
        <f>F8</f>
        <v>7589735880</v>
      </c>
    </row>
    <row r="16" spans="1:8" ht="25.5" customHeight="1" thickBot="1">
      <c r="A16" s="111" t="s">
        <v>383</v>
      </c>
      <c r="D16" s="263">
        <f>SUM(D13:D15)</f>
        <v>135647342930</v>
      </c>
      <c r="E16" s="133"/>
      <c r="F16" s="263">
        <f>SUM(F13:F15)</f>
        <v>236434552583</v>
      </c>
      <c r="H16" s="269"/>
    </row>
    <row r="17" spans="4:6" ht="14.25" customHeight="1">
      <c r="D17" s="201"/>
      <c r="E17" s="201"/>
      <c r="F17" s="201"/>
    </row>
    <row r="18" spans="1:6" ht="15.75" customHeight="1">
      <c r="A18" s="199" t="s">
        <v>388</v>
      </c>
      <c r="D18" s="3"/>
      <c r="E18" s="3"/>
      <c r="F18" s="3"/>
    </row>
    <row r="19" spans="1:6" ht="15.75" customHeight="1">
      <c r="A19" s="199"/>
      <c r="D19" s="270" t="str">
        <f>D12</f>
        <v>Soá cuoái quyù</v>
      </c>
      <c r="E19" s="268"/>
      <c r="F19" s="271" t="str">
        <f>F12</f>
        <v>Naêm tröôùc</v>
      </c>
    </row>
    <row r="20" spans="1:6" ht="16.5">
      <c r="A20" s="197" t="s">
        <v>389</v>
      </c>
      <c r="D20" s="258">
        <v>111675775125</v>
      </c>
      <c r="E20" s="113"/>
      <c r="F20" s="272">
        <f>84498523631+428185144</f>
        <v>84926708775</v>
      </c>
    </row>
    <row r="21" spans="1:6" ht="16.5">
      <c r="A21" s="197" t="s">
        <v>390</v>
      </c>
      <c r="D21" s="258">
        <v>7409454550</v>
      </c>
      <c r="E21" s="113"/>
      <c r="F21" s="272"/>
    </row>
    <row r="22" spans="1:6" ht="16.5">
      <c r="A22" s="197" t="s">
        <v>391</v>
      </c>
      <c r="E22" s="113"/>
      <c r="F22" s="272">
        <v>299483591</v>
      </c>
    </row>
    <row r="23" spans="1:6" ht="18" thickBot="1">
      <c r="A23" s="111" t="s">
        <v>383</v>
      </c>
      <c r="D23" s="263">
        <f>SUM(D20:D22)</f>
        <v>119085229675</v>
      </c>
      <c r="E23" s="133"/>
      <c r="F23" s="263">
        <f>SUM(F20:F22)</f>
        <v>85226192366</v>
      </c>
    </row>
    <row r="24" spans="1:6" ht="17.25">
      <c r="A24" s="111"/>
      <c r="D24" s="163"/>
      <c r="E24" s="133"/>
      <c r="F24" s="163"/>
    </row>
    <row r="25" spans="1:8" s="111" customFormat="1" ht="18" customHeight="1">
      <c r="A25" s="111" t="s">
        <v>392</v>
      </c>
      <c r="G25" s="185"/>
      <c r="H25" s="185"/>
    </row>
    <row r="26" spans="4:8" s="111" customFormat="1" ht="18" customHeight="1">
      <c r="D26" s="271" t="str">
        <f>D19</f>
        <v>Soá cuoái quyù</v>
      </c>
      <c r="E26" s="268"/>
      <c r="F26" s="271" t="str">
        <f>F19</f>
        <v>Naêm tröôùc</v>
      </c>
      <c r="G26" s="185"/>
      <c r="H26" s="185"/>
    </row>
    <row r="27" spans="1:6" ht="16.5">
      <c r="A27" s="197" t="s">
        <v>393</v>
      </c>
      <c r="D27" s="201">
        <v>1171500151</v>
      </c>
      <c r="E27" s="201"/>
      <c r="F27" s="201">
        <v>800454602</v>
      </c>
    </row>
    <row r="28" spans="1:6" ht="16.5" hidden="1">
      <c r="A28" s="197" t="s">
        <v>394</v>
      </c>
      <c r="D28" s="201"/>
      <c r="E28" s="201"/>
      <c r="F28" s="200"/>
    </row>
    <row r="29" spans="1:6" ht="16.5" hidden="1">
      <c r="A29" s="197" t="s">
        <v>395</v>
      </c>
      <c r="D29" s="201"/>
      <c r="E29" s="201"/>
      <c r="F29" s="200"/>
    </row>
    <row r="30" spans="1:6" ht="16.5" hidden="1">
      <c r="A30" s="197" t="s">
        <v>396</v>
      </c>
      <c r="D30" s="201"/>
      <c r="E30" s="201"/>
      <c r="F30" s="200"/>
    </row>
    <row r="31" spans="1:6" ht="18" thickBot="1">
      <c r="A31" s="32" t="s">
        <v>198</v>
      </c>
      <c r="D31" s="263">
        <f>SUM(D27:D30)</f>
        <v>1171500151</v>
      </c>
      <c r="E31" s="133"/>
      <c r="F31" s="263">
        <f>SUM(F27:F30)</f>
        <v>800454602</v>
      </c>
    </row>
    <row r="32" spans="5:6" ht="16.5">
      <c r="E32" s="113"/>
      <c r="F32" s="258"/>
    </row>
    <row r="33" spans="1:6" ht="15.75" customHeight="1">
      <c r="A33" s="111" t="s">
        <v>397</v>
      </c>
      <c r="D33" s="3"/>
      <c r="E33" s="3"/>
      <c r="F33" s="3"/>
    </row>
    <row r="34" spans="1:6" ht="15.75" customHeight="1">
      <c r="A34" s="111"/>
      <c r="D34" s="271" t="str">
        <f>D26</f>
        <v>Soá cuoái quyù</v>
      </c>
      <c r="E34" s="268"/>
      <c r="F34" s="270" t="str">
        <f>F26</f>
        <v>Naêm tröôùc</v>
      </c>
    </row>
    <row r="35" spans="1:6" ht="16.5">
      <c r="A35" s="197" t="s">
        <v>398</v>
      </c>
      <c r="D35" s="273">
        <v>2916367006</v>
      </c>
      <c r="E35" s="266"/>
      <c r="F35" s="273">
        <v>3078482151</v>
      </c>
    </row>
    <row r="36" spans="1:6" ht="16.5">
      <c r="A36" s="197" t="s">
        <v>399</v>
      </c>
      <c r="D36" s="258">
        <v>21948668</v>
      </c>
      <c r="F36" s="258">
        <v>261039766</v>
      </c>
    </row>
    <row r="37" spans="1:6" ht="16.5">
      <c r="A37" s="197" t="s">
        <v>400</v>
      </c>
      <c r="F37" s="258"/>
    </row>
    <row r="38" spans="1:6" ht="16.5">
      <c r="A38" s="197" t="s">
        <v>401</v>
      </c>
      <c r="D38" s="258">
        <v>428865049</v>
      </c>
      <c r="F38" s="258">
        <v>464214946</v>
      </c>
    </row>
    <row r="39" spans="1:6" ht="16.5">
      <c r="A39" s="197" t="s">
        <v>402</v>
      </c>
      <c r="F39" s="258">
        <v>20501405</v>
      </c>
    </row>
    <row r="40" spans="1:6" ht="18" thickBot="1">
      <c r="A40" s="111" t="s">
        <v>383</v>
      </c>
      <c r="D40" s="263">
        <f>SUM(D35:D39)</f>
        <v>3367180723</v>
      </c>
      <c r="E40" s="133"/>
      <c r="F40" s="263">
        <f>SUM(F35:F39)</f>
        <v>3824238268</v>
      </c>
    </row>
    <row r="41" spans="5:6" ht="11.25" customHeight="1">
      <c r="E41" s="113"/>
      <c r="F41" s="258"/>
    </row>
    <row r="42" spans="1:8" s="111" customFormat="1" ht="15.75" customHeight="1">
      <c r="A42" s="111" t="s">
        <v>403</v>
      </c>
      <c r="G42" s="185"/>
      <c r="H42" s="185"/>
    </row>
    <row r="43" spans="4:8" s="111" customFormat="1" ht="15.75" customHeight="1">
      <c r="D43" s="271" t="str">
        <f>D34</f>
        <v>Soá cuoái quyù</v>
      </c>
      <c r="E43" s="268"/>
      <c r="F43" s="270" t="str">
        <f>F34</f>
        <v>Naêm tröôùc</v>
      </c>
      <c r="G43" s="185"/>
      <c r="H43" s="185"/>
    </row>
    <row r="44" spans="1:6" ht="16.5">
      <c r="A44" s="197" t="s">
        <v>404</v>
      </c>
      <c r="D44" s="258">
        <v>5091316</v>
      </c>
      <c r="E44" s="113"/>
      <c r="F44" s="258">
        <v>34551979</v>
      </c>
    </row>
    <row r="45" spans="1:6" ht="18" thickBot="1">
      <c r="A45" s="111" t="s">
        <v>383</v>
      </c>
      <c r="D45" s="263">
        <f>SUM(D44:D44)</f>
        <v>5091316</v>
      </c>
      <c r="E45" s="133"/>
      <c r="F45" s="263">
        <f>SUM(F44:F44)</f>
        <v>34551979</v>
      </c>
    </row>
    <row r="46" spans="1:6" ht="17.25">
      <c r="A46" s="111"/>
      <c r="D46" s="163"/>
      <c r="E46" s="133"/>
      <c r="F46" s="163"/>
    </row>
    <row r="47" spans="1:6" ht="17.25">
      <c r="A47" s="111"/>
      <c r="D47" s="163"/>
      <c r="E47" s="133"/>
      <c r="F47" s="163"/>
    </row>
    <row r="48" spans="1:6" ht="17.25">
      <c r="A48" s="111" t="s">
        <v>405</v>
      </c>
      <c r="B48" s="111"/>
      <c r="C48" s="111"/>
      <c r="D48" s="3"/>
      <c r="E48" s="3"/>
      <c r="F48" s="3"/>
    </row>
    <row r="49" spans="1:6" ht="17.25">
      <c r="A49" s="111"/>
      <c r="B49" s="111"/>
      <c r="C49" s="111"/>
      <c r="D49" s="270" t="str">
        <f>D43</f>
        <v>Soá cuoái quyù</v>
      </c>
      <c r="E49" s="268"/>
      <c r="F49" s="271" t="str">
        <f>F43</f>
        <v>Naêm tröôùc</v>
      </c>
    </row>
    <row r="50" spans="1:6" ht="16.5">
      <c r="A50" s="197" t="s">
        <v>406</v>
      </c>
      <c r="D50" s="201"/>
      <c r="E50" s="113"/>
      <c r="F50" s="201">
        <f>334774086+17577620+10752567</f>
        <v>363104273</v>
      </c>
    </row>
    <row r="51" spans="1:6" ht="16.5">
      <c r="A51" s="197" t="s">
        <v>407</v>
      </c>
      <c r="E51" s="113"/>
      <c r="F51" s="258">
        <f>360835+3737141+718080+71201+186662+69878+382672</f>
        <v>5526469</v>
      </c>
    </row>
    <row r="52" spans="1:6" ht="16.5">
      <c r="A52" s="197" t="s">
        <v>408</v>
      </c>
      <c r="E52" s="113"/>
      <c r="F52" s="258">
        <f>47371502+242796659</f>
        <v>290168161</v>
      </c>
    </row>
    <row r="53" spans="1:6" ht="16.5">
      <c r="A53" s="197" t="s">
        <v>409</v>
      </c>
      <c r="D53" s="258">
        <v>183364575</v>
      </c>
      <c r="E53" s="113"/>
      <c r="F53" s="258">
        <f>750000+1466667+188805300</f>
        <v>191021967</v>
      </c>
    </row>
    <row r="54" spans="1:6" ht="18" thickBot="1">
      <c r="A54" s="111" t="s">
        <v>383</v>
      </c>
      <c r="D54" s="263">
        <f>SUM(D50:D53)</f>
        <v>183364575</v>
      </c>
      <c r="E54" s="133"/>
      <c r="F54" s="263">
        <f>SUM(F50:F53)</f>
        <v>849820870</v>
      </c>
    </row>
    <row r="55" spans="1:6" ht="17.25">
      <c r="A55" s="111"/>
      <c r="D55" s="163"/>
      <c r="E55" s="133"/>
      <c r="F55" s="163"/>
    </row>
    <row r="56" spans="1:6" ht="17.25">
      <c r="A56" s="199" t="s">
        <v>410</v>
      </c>
      <c r="F56" s="258"/>
    </row>
    <row r="57" spans="1:6" ht="15.75" customHeight="1">
      <c r="A57" s="274" t="s">
        <v>113</v>
      </c>
      <c r="D57" s="271" t="str">
        <f>D49</f>
        <v>Soá cuoái quyù</v>
      </c>
      <c r="E57" s="268"/>
      <c r="F57" s="271" t="str">
        <f>F49</f>
        <v>Naêm tröôùc</v>
      </c>
    </row>
    <row r="58" spans="1:8" ht="16.5">
      <c r="A58" s="3" t="s">
        <v>411</v>
      </c>
      <c r="D58" s="275">
        <v>113864754531</v>
      </c>
      <c r="E58" s="113"/>
      <c r="F58" s="201">
        <f>186644447636+251144863+565943013+179581968+3318385198+272851240</f>
        <v>191232353918</v>
      </c>
      <c r="G58" s="201"/>
      <c r="H58" s="201"/>
    </row>
    <row r="59" spans="1:8" ht="16.5">
      <c r="A59" s="3" t="s">
        <v>412</v>
      </c>
      <c r="D59" s="275">
        <v>3207472811</v>
      </c>
      <c r="E59" s="113"/>
      <c r="F59" s="201">
        <f>1782417581+191738839+67363683+3424185111</f>
        <v>5465705214</v>
      </c>
      <c r="G59" s="201"/>
      <c r="H59" s="201"/>
    </row>
    <row r="60" spans="1:8" ht="16.5">
      <c r="A60" s="3" t="s">
        <v>413</v>
      </c>
      <c r="D60" s="276">
        <v>7127661032</v>
      </c>
      <c r="E60" s="113"/>
      <c r="F60" s="258">
        <v>8675895223</v>
      </c>
      <c r="G60" s="258"/>
      <c r="H60" s="258"/>
    </row>
    <row r="61" spans="1:8" ht="16.5" hidden="1">
      <c r="A61" s="121" t="s">
        <v>414</v>
      </c>
      <c r="D61" s="277"/>
      <c r="E61" s="123"/>
      <c r="F61" s="278"/>
      <c r="G61" s="278"/>
      <c r="H61" s="278"/>
    </row>
    <row r="62" spans="1:8" ht="16.5">
      <c r="A62" s="3" t="s">
        <v>415</v>
      </c>
      <c r="D62" s="276">
        <v>1675487478</v>
      </c>
      <c r="E62" s="113"/>
      <c r="F62" s="258">
        <f>1831512224+260951994+206896351</f>
        <v>2299360569</v>
      </c>
      <c r="G62" s="258"/>
      <c r="H62" s="258"/>
    </row>
    <row r="63" spans="1:8" ht="16.5">
      <c r="A63" s="3" t="s">
        <v>416</v>
      </c>
      <c r="D63" s="276">
        <v>1184819500</v>
      </c>
      <c r="E63" s="113"/>
      <c r="F63" s="258">
        <f>77445059+1928029357+624275041</f>
        <v>2629749457</v>
      </c>
      <c r="G63" s="258"/>
      <c r="H63" s="258"/>
    </row>
    <row r="64" spans="1:8" ht="18" thickBot="1">
      <c r="A64" s="32" t="s">
        <v>417</v>
      </c>
      <c r="D64" s="263">
        <f>SUM(D58:D63)</f>
        <v>127060195352</v>
      </c>
      <c r="E64" s="133"/>
      <c r="F64" s="263">
        <f>SUM(F58:F63)</f>
        <v>210303064381</v>
      </c>
      <c r="G64" s="185"/>
      <c r="H64" s="163"/>
    </row>
    <row r="65" spans="1:6" ht="17.25">
      <c r="A65" s="32"/>
      <c r="D65" s="163"/>
      <c r="E65" s="133"/>
      <c r="F65" s="133"/>
    </row>
    <row r="66" spans="1:6" ht="17.25">
      <c r="A66" s="306" t="s">
        <v>418</v>
      </c>
      <c r="B66" s="306"/>
      <c r="C66" s="306"/>
      <c r="D66" s="306"/>
      <c r="E66" s="306"/>
      <c r="F66" s="306"/>
    </row>
    <row r="67" spans="1:6" ht="17.25" hidden="1">
      <c r="A67" s="306" t="s">
        <v>419</v>
      </c>
      <c r="B67" s="306"/>
      <c r="C67" s="306"/>
      <c r="D67" s="306"/>
      <c r="E67" s="306"/>
      <c r="F67" s="306"/>
    </row>
    <row r="68" spans="1:8" s="111" customFormat="1" ht="17.25" hidden="1">
      <c r="A68" s="306" t="s">
        <v>420</v>
      </c>
      <c r="B68" s="306"/>
      <c r="C68" s="306"/>
      <c r="D68" s="306"/>
      <c r="E68" s="306"/>
      <c r="F68" s="306"/>
      <c r="G68" s="185"/>
      <c r="H68" s="185"/>
    </row>
    <row r="69" spans="1:6" ht="17.25">
      <c r="A69" s="306" t="s">
        <v>421</v>
      </c>
      <c r="B69" s="306"/>
      <c r="C69" s="306"/>
      <c r="D69" s="306"/>
      <c r="E69" s="306"/>
      <c r="F69" s="306"/>
    </row>
    <row r="70" spans="1:6" ht="17.25" hidden="1">
      <c r="A70" s="306" t="s">
        <v>422</v>
      </c>
      <c r="B70" s="306"/>
      <c r="C70" s="306"/>
      <c r="D70" s="306"/>
      <c r="E70" s="306"/>
      <c r="F70" s="306"/>
    </row>
    <row r="71" spans="1:6" ht="17.25">
      <c r="A71" s="279" t="s">
        <v>423</v>
      </c>
      <c r="B71" s="102"/>
      <c r="C71" s="102"/>
      <c r="D71" s="102"/>
      <c r="E71" s="102"/>
      <c r="F71" s="280"/>
    </row>
    <row r="72" spans="1:6" ht="17.25">
      <c r="A72" s="102" t="s">
        <v>424</v>
      </c>
      <c r="B72" s="102" t="s">
        <v>425</v>
      </c>
      <c r="C72" s="102"/>
      <c r="D72" s="102" t="s">
        <v>426</v>
      </c>
      <c r="E72" s="102"/>
      <c r="F72" s="280" t="s">
        <v>427</v>
      </c>
    </row>
    <row r="73" spans="1:6" ht="33">
      <c r="A73" s="281" t="s">
        <v>428</v>
      </c>
      <c r="B73" s="279" t="s">
        <v>429</v>
      </c>
      <c r="C73" s="279"/>
      <c r="D73" s="279" t="s">
        <v>430</v>
      </c>
      <c r="E73" s="279"/>
      <c r="F73" s="282">
        <v>20000000000</v>
      </c>
    </row>
    <row r="74" spans="1:6" ht="16.5">
      <c r="A74" s="279"/>
      <c r="B74" s="279"/>
      <c r="C74" s="279"/>
      <c r="D74" s="279"/>
      <c r="E74" s="279"/>
      <c r="F74" s="282"/>
    </row>
    <row r="75" spans="1:6" ht="16.5">
      <c r="A75" s="279"/>
      <c r="B75" s="279"/>
      <c r="C75" s="279"/>
      <c r="D75" s="279"/>
      <c r="E75" s="279"/>
      <c r="F75" s="282"/>
    </row>
    <row r="76" spans="1:6" ht="16.5">
      <c r="A76" s="3" t="s">
        <v>431</v>
      </c>
      <c r="B76" s="279"/>
      <c r="C76" s="279"/>
      <c r="D76" s="279"/>
      <c r="E76" s="279"/>
      <c r="F76" s="282"/>
    </row>
    <row r="77" spans="1:6" ht="34.5">
      <c r="A77" s="102" t="s">
        <v>424</v>
      </c>
      <c r="B77" s="102" t="s">
        <v>425</v>
      </c>
      <c r="C77" s="102"/>
      <c r="D77" s="102" t="s">
        <v>426</v>
      </c>
      <c r="E77" s="102"/>
      <c r="F77" s="283" t="s">
        <v>432</v>
      </c>
    </row>
    <row r="78" spans="1:6" ht="33">
      <c r="A78" s="281" t="s">
        <v>433</v>
      </c>
      <c r="B78" s="279" t="s">
        <v>434</v>
      </c>
      <c r="C78" s="102"/>
      <c r="D78" s="279" t="s">
        <v>435</v>
      </c>
      <c r="E78" s="102"/>
      <c r="F78" s="143"/>
    </row>
    <row r="79" spans="1:6" ht="17.25">
      <c r="A79" s="281"/>
      <c r="B79" s="279"/>
      <c r="C79" s="102"/>
      <c r="D79" s="279" t="s">
        <v>436</v>
      </c>
      <c r="E79" s="102"/>
      <c r="F79" s="282">
        <v>1438155144</v>
      </c>
    </row>
    <row r="80" spans="1:6" ht="17.25">
      <c r="A80" s="281"/>
      <c r="B80" s="279"/>
      <c r="C80" s="102"/>
      <c r="D80" s="279"/>
      <c r="E80" s="102"/>
      <c r="F80" s="282"/>
    </row>
    <row r="81" spans="1:6" ht="33">
      <c r="A81" s="281" t="s">
        <v>428</v>
      </c>
      <c r="B81" s="279" t="s">
        <v>429</v>
      </c>
      <c r="C81" s="102"/>
      <c r="D81" s="279" t="s">
        <v>437</v>
      </c>
      <c r="E81" s="102"/>
      <c r="F81" s="282">
        <v>20000000000</v>
      </c>
    </row>
    <row r="82" spans="1:6" ht="17.25">
      <c r="A82" s="102"/>
      <c r="B82" s="102"/>
      <c r="C82" s="102"/>
      <c r="D82" s="279" t="s">
        <v>438</v>
      </c>
      <c r="E82" s="279"/>
      <c r="F82" s="282">
        <v>47240211318</v>
      </c>
    </row>
    <row r="83" spans="1:6" ht="17.25">
      <c r="A83" s="102"/>
      <c r="B83" s="102"/>
      <c r="C83" s="102"/>
      <c r="D83" s="279" t="s">
        <v>439</v>
      </c>
      <c r="E83" s="279"/>
      <c r="F83" s="282">
        <v>21445102406</v>
      </c>
    </row>
    <row r="84" spans="1:6" ht="16.5">
      <c r="A84" s="279" t="s">
        <v>440</v>
      </c>
      <c r="B84" s="279"/>
      <c r="C84" s="279"/>
      <c r="D84" s="279"/>
      <c r="E84" s="279"/>
      <c r="F84" s="282"/>
    </row>
    <row r="85" spans="1:6" ht="17.25">
      <c r="A85" s="279" t="s">
        <v>441</v>
      </c>
      <c r="B85" s="102"/>
      <c r="C85" s="102"/>
      <c r="D85" s="279"/>
      <c r="E85" s="279"/>
      <c r="F85" s="282"/>
    </row>
    <row r="86" ht="16.5">
      <c r="A86" s="3" t="s">
        <v>442</v>
      </c>
    </row>
    <row r="87" spans="1:6" ht="16.5">
      <c r="A87" s="3" t="s">
        <v>443</v>
      </c>
      <c r="F87" s="112">
        <v>20160853076</v>
      </c>
    </row>
    <row r="88" spans="1:6" ht="17.25">
      <c r="A88" s="3" t="s">
        <v>444</v>
      </c>
      <c r="B88" s="282"/>
      <c r="C88" s="102"/>
      <c r="D88" s="279"/>
      <c r="E88" s="279"/>
      <c r="F88" s="282">
        <v>19053999720</v>
      </c>
    </row>
    <row r="89" spans="1:6" ht="17.25">
      <c r="A89" s="102" t="s">
        <v>445</v>
      </c>
      <c r="B89" s="102"/>
      <c r="C89" s="102"/>
      <c r="D89" s="279"/>
      <c r="E89" s="279"/>
      <c r="F89" s="282"/>
    </row>
    <row r="90" spans="1:6" ht="17.25">
      <c r="A90" s="279" t="s">
        <v>446</v>
      </c>
      <c r="B90" s="102"/>
      <c r="C90" s="102"/>
      <c r="D90" s="279"/>
      <c r="E90" s="279"/>
      <c r="F90" s="282"/>
    </row>
    <row r="91" spans="1:6" ht="16.5">
      <c r="A91" s="279" t="s">
        <v>447</v>
      </c>
      <c r="B91" s="279"/>
      <c r="C91" s="279"/>
      <c r="D91" s="279"/>
      <c r="E91" s="279"/>
      <c r="F91" s="282"/>
    </row>
    <row r="92" spans="1:6" ht="16.5">
      <c r="A92" s="307"/>
      <c r="B92" s="307"/>
      <c r="C92" s="307"/>
      <c r="D92" s="307"/>
      <c r="E92" s="307"/>
      <c r="F92" s="307"/>
    </row>
    <row r="93" spans="1:6" ht="16.5">
      <c r="A93" s="284"/>
      <c r="B93" s="285"/>
      <c r="C93" s="286"/>
      <c r="D93" s="287"/>
      <c r="E93" s="288"/>
      <c r="F93" s="289" t="str">
        <f>'[1]thongtin'!B5</f>
        <v>Laäp ngaøy 12 thaùng 10 naêm 2007</v>
      </c>
    </row>
    <row r="94" spans="1:6" ht="17.25">
      <c r="A94" s="290" t="str">
        <f>'[1]thongtin'!B6</f>
        <v>Ngöôøi laäp bieåu</v>
      </c>
      <c r="B94" s="291"/>
      <c r="C94" s="292" t="str">
        <f>'[1]thongtin'!B7</f>
        <v>Keá toaùn tröôûng</v>
      </c>
      <c r="D94" s="250"/>
      <c r="E94" s="293"/>
      <c r="F94" s="294" t="str">
        <f>'[1]thongtin'!B8</f>
        <v>Toång Giaùm Ñoác</v>
      </c>
    </row>
    <row r="95" spans="1:6" ht="16.5">
      <c r="A95" s="284"/>
      <c r="B95" s="285"/>
      <c r="C95" s="286"/>
      <c r="D95" s="287"/>
      <c r="E95" s="288"/>
      <c r="F95" s="295"/>
    </row>
    <row r="96" spans="1:6" ht="16.5">
      <c r="A96" s="308"/>
      <c r="B96" s="309"/>
      <c r="C96" s="309"/>
      <c r="D96" s="309"/>
      <c r="E96" s="309"/>
      <c r="F96" s="309"/>
    </row>
    <row r="97" spans="1:6" ht="16.5">
      <c r="A97" s="296"/>
      <c r="B97" s="296"/>
      <c r="C97" s="296"/>
      <c r="D97" s="297"/>
      <c r="E97" s="296"/>
      <c r="F97" s="266"/>
    </row>
    <row r="98" spans="1:6" ht="17.25">
      <c r="A98" s="298" t="str">
        <f>'[1]thongtin'!C6</f>
        <v>Phaïm Thanh Quyeân</v>
      </c>
      <c r="B98" s="298"/>
      <c r="C98" s="292" t="str">
        <f>'[1]thongtin'!C7</f>
        <v>Nguyeãn Thò Thu Haèng</v>
      </c>
      <c r="D98" s="268"/>
      <c r="E98" s="299"/>
      <c r="F98" s="299" t="str">
        <f>'[1]thongtin'!C8</f>
        <v>Phaïm Vuõ Thöôûng</v>
      </c>
    </row>
    <row r="99" spans="1:6" ht="16.5">
      <c r="A99" s="145"/>
      <c r="B99" s="310"/>
      <c r="C99" s="310"/>
      <c r="D99" s="310"/>
      <c r="E99" s="310"/>
      <c r="F99" s="310"/>
    </row>
    <row r="100" spans="1:6" ht="16.5">
      <c r="A100" s="145"/>
      <c r="B100" s="20"/>
      <c r="C100" s="20"/>
      <c r="D100" s="201"/>
      <c r="E100" s="20"/>
      <c r="F100" s="20"/>
    </row>
    <row r="101" spans="1:6" ht="17.25">
      <c r="A101" s="303"/>
      <c r="B101" s="303"/>
      <c r="C101" s="303"/>
      <c r="D101" s="303"/>
      <c r="E101" s="303"/>
      <c r="F101" s="303"/>
    </row>
    <row r="102" spans="1:6" ht="17.25">
      <c r="A102" s="16"/>
      <c r="B102" s="16"/>
      <c r="C102" s="16"/>
      <c r="D102" s="163"/>
      <c r="E102" s="163"/>
      <c r="F102" s="163"/>
    </row>
    <row r="103" spans="1:6" ht="17.25">
      <c r="A103" s="32"/>
      <c r="B103" s="32"/>
      <c r="C103" s="32"/>
      <c r="D103" s="189"/>
      <c r="E103" s="189"/>
      <c r="F103" s="189"/>
    </row>
    <row r="104" spans="1:6" ht="17.25">
      <c r="A104" s="32"/>
      <c r="B104" s="32"/>
      <c r="C104" s="32"/>
      <c r="D104" s="189"/>
      <c r="E104" s="189"/>
      <c r="F104" s="189"/>
    </row>
    <row r="105" spans="1:6" ht="17.25">
      <c r="A105" s="32"/>
      <c r="B105" s="32"/>
      <c r="C105" s="32"/>
      <c r="D105" s="189"/>
      <c r="E105" s="189"/>
      <c r="F105" s="189"/>
    </row>
    <row r="106" spans="1:6" ht="17.25">
      <c r="A106" s="305"/>
      <c r="B106" s="305"/>
      <c r="C106" s="305"/>
      <c r="D106" s="305"/>
      <c r="E106" s="305"/>
      <c r="F106" s="305"/>
    </row>
  </sheetData>
  <mergeCells count="10">
    <mergeCell ref="A66:F66"/>
    <mergeCell ref="A67:F67"/>
    <mergeCell ref="A68:F68"/>
    <mergeCell ref="A69:F69"/>
    <mergeCell ref="A101:F101"/>
    <mergeCell ref="A106:F106"/>
    <mergeCell ref="A70:F70"/>
    <mergeCell ref="A92:F92"/>
    <mergeCell ref="A96:F96"/>
    <mergeCell ref="B99:F9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64"/>
  <sheetViews>
    <sheetView workbookViewId="0" topLeftCell="A69">
      <selection activeCell="H27" sqref="H27"/>
    </sheetView>
  </sheetViews>
  <sheetFormatPr defaultColWidth="8.796875" defaultRowHeight="14.25"/>
  <cols>
    <col min="1" max="1" width="37" style="2" customWidth="1"/>
    <col min="2" max="2" width="16.69921875" style="105" customWidth="1"/>
    <col min="3" max="3" width="15.5" style="105" customWidth="1"/>
    <col min="4" max="4" width="16" style="105" customWidth="1"/>
    <col min="5" max="5" width="15.5" style="105" customWidth="1"/>
    <col min="6" max="6" width="14.19921875" style="105" hidden="1" customWidth="1"/>
    <col min="7" max="7" width="15.69921875" style="105" customWidth="1"/>
    <col min="8" max="8" width="15.69921875" style="105" bestFit="1" customWidth="1"/>
    <col min="9" max="9" width="18.19921875" style="105" bestFit="1" customWidth="1"/>
    <col min="10" max="16384" width="9" style="2" customWidth="1"/>
  </cols>
  <sheetData>
    <row r="1" spans="1:8" ht="18">
      <c r="A1" s="111" t="str">
        <f>'[1]thongtin'!B1</f>
        <v>Coâng ty Coå phaàn Vieãn thoâng Thaêng Long</v>
      </c>
      <c r="D1" s="153"/>
      <c r="E1" s="8" t="str">
        <f>'[1]thongtin'!B3</f>
        <v>Baùo caùo taøi chính</v>
      </c>
      <c r="F1" s="153"/>
      <c r="G1" s="51"/>
      <c r="H1" s="51"/>
    </row>
    <row r="2" spans="1:9" s="104" customFormat="1" ht="17.25">
      <c r="A2" s="106" t="str">
        <f>'[1]thongtin'!B2</f>
        <v>Thoân La Döông, Xaõ Döông Noäi, Haø Ñoâng, Tænh Haø Taây</v>
      </c>
      <c r="B2" s="107"/>
      <c r="C2" s="107"/>
      <c r="D2" s="107"/>
      <c r="E2" s="8" t="str">
        <f>'[1]thongtin'!B4</f>
        <v>Taïi ngaøy 30/09/2007</v>
      </c>
      <c r="F2" s="220"/>
      <c r="G2" s="12"/>
      <c r="H2" s="55"/>
      <c r="I2" s="108"/>
    </row>
    <row r="3" spans="7:8" ht="9.75" customHeight="1">
      <c r="G3" s="221"/>
      <c r="H3" s="221"/>
    </row>
    <row r="4" spans="1:8" ht="15" customHeight="1">
      <c r="A4" s="111" t="s">
        <v>322</v>
      </c>
      <c r="B4" s="112"/>
      <c r="C4" s="112"/>
      <c r="D4" s="112"/>
      <c r="E4" s="112"/>
      <c r="F4" s="163"/>
      <c r="G4" s="73"/>
      <c r="H4" s="222"/>
    </row>
    <row r="5" spans="1:8" ht="17.25">
      <c r="A5" s="141" t="s">
        <v>323</v>
      </c>
      <c r="B5" s="112"/>
      <c r="C5" s="112"/>
      <c r="D5" s="112"/>
      <c r="E5" s="112"/>
      <c r="F5" s="113"/>
      <c r="G5" s="55" t="str">
        <f>'[1]thongtin'!B9</f>
        <v>Ñôn vò tính: VND</v>
      </c>
      <c r="H5" s="55"/>
    </row>
    <row r="6" spans="1:6" ht="17.25">
      <c r="A6" s="141"/>
      <c r="B6" s="112"/>
      <c r="C6" s="112"/>
      <c r="D6" s="112"/>
      <c r="E6" s="112"/>
      <c r="F6" s="112"/>
    </row>
    <row r="7" spans="1:8" ht="51" customHeight="1">
      <c r="A7" s="223" t="s">
        <v>113</v>
      </c>
      <c r="B7" s="224" t="s">
        <v>324</v>
      </c>
      <c r="C7" s="224" t="s">
        <v>325</v>
      </c>
      <c r="D7" s="224" t="s">
        <v>326</v>
      </c>
      <c r="E7" s="224" t="s">
        <v>327</v>
      </c>
      <c r="F7" s="224" t="s">
        <v>328</v>
      </c>
      <c r="G7" s="225" t="s">
        <v>329</v>
      </c>
      <c r="H7" s="226"/>
    </row>
    <row r="8" spans="1:9" s="1" customFormat="1" ht="27" customHeight="1">
      <c r="A8" s="227" t="s">
        <v>330</v>
      </c>
      <c r="B8" s="228">
        <v>25976500000</v>
      </c>
      <c r="C8" s="228"/>
      <c r="D8" s="228"/>
      <c r="E8" s="228"/>
      <c r="F8" s="228"/>
      <c r="G8" s="229">
        <v>8312385711</v>
      </c>
      <c r="H8" s="151"/>
      <c r="I8" s="205"/>
    </row>
    <row r="9" spans="1:8" ht="18" customHeight="1">
      <c r="A9" s="230" t="s">
        <v>331</v>
      </c>
      <c r="B9" s="231">
        <v>74023500000</v>
      </c>
      <c r="C9" s="231">
        <v>91000000000</v>
      </c>
      <c r="D9" s="231">
        <v>0</v>
      </c>
      <c r="E9" s="231">
        <v>0</v>
      </c>
      <c r="F9" s="231">
        <v>0</v>
      </c>
      <c r="G9" s="232"/>
      <c r="H9" s="108"/>
    </row>
    <row r="10" spans="1:8" ht="18" customHeight="1">
      <c r="A10" s="233" t="s">
        <v>332</v>
      </c>
      <c r="B10" s="234"/>
      <c r="C10" s="234"/>
      <c r="D10" s="234"/>
      <c r="E10" s="234"/>
      <c r="F10" s="234"/>
      <c r="G10" s="235">
        <v>22292435645</v>
      </c>
      <c r="H10" s="108"/>
    </row>
    <row r="11" spans="1:8" ht="18" customHeight="1">
      <c r="A11" s="236" t="s">
        <v>333</v>
      </c>
      <c r="B11" s="234"/>
      <c r="C11" s="234"/>
      <c r="D11" s="234">
        <v>2085157218</v>
      </c>
      <c r="E11" s="234"/>
      <c r="F11" s="234"/>
      <c r="G11" s="235">
        <v>-2128096427</v>
      </c>
      <c r="H11" s="108"/>
    </row>
    <row r="12" spans="1:8" ht="18" customHeight="1">
      <c r="A12" s="236" t="s">
        <v>334</v>
      </c>
      <c r="B12" s="234"/>
      <c r="C12" s="234"/>
      <c r="D12" s="234">
        <v>6241881981</v>
      </c>
      <c r="E12" s="234"/>
      <c r="F12" s="234"/>
      <c r="G12" s="235">
        <v>-6241881981</v>
      </c>
      <c r="H12" s="108"/>
    </row>
    <row r="13" spans="1:8" ht="18" customHeight="1">
      <c r="A13" s="236" t="s">
        <v>335</v>
      </c>
      <c r="B13" s="234"/>
      <c r="C13" s="234"/>
      <c r="D13" s="234"/>
      <c r="E13" s="234">
        <v>42939209</v>
      </c>
      <c r="F13" s="234"/>
      <c r="G13" s="235"/>
      <c r="H13" s="108"/>
    </row>
    <row r="14" spans="1:8" ht="18" customHeight="1">
      <c r="A14" s="233" t="s">
        <v>336</v>
      </c>
      <c r="B14" s="234"/>
      <c r="C14" s="234"/>
      <c r="D14" s="234">
        <v>716557509</v>
      </c>
      <c r="E14" s="234">
        <v>484627318</v>
      </c>
      <c r="F14" s="234"/>
      <c r="G14" s="235">
        <f>-2874138702</f>
        <v>-2874138702</v>
      </c>
      <c r="H14" s="108"/>
    </row>
    <row r="15" spans="1:8" ht="18" customHeight="1">
      <c r="A15" s="233" t="s">
        <v>337</v>
      </c>
      <c r="B15" s="234"/>
      <c r="C15" s="234"/>
      <c r="D15" s="237"/>
      <c r="E15" s="234"/>
      <c r="F15" s="234"/>
      <c r="G15" s="235">
        <f>-4653716301</f>
        <v>-4653716301</v>
      </c>
      <c r="H15" s="108"/>
    </row>
    <row r="16" spans="1:8" ht="18" customHeight="1">
      <c r="A16" s="233" t="s">
        <v>338</v>
      </c>
      <c r="B16" s="238"/>
      <c r="C16" s="238"/>
      <c r="D16" s="239"/>
      <c r="E16" s="238"/>
      <c r="F16" s="238"/>
      <c r="G16" s="240">
        <v>-2177468444</v>
      </c>
      <c r="H16" s="108"/>
    </row>
    <row r="17" spans="1:8" ht="17.25" customHeight="1">
      <c r="A17" s="241" t="s">
        <v>339</v>
      </c>
      <c r="B17" s="242">
        <v>0</v>
      </c>
      <c r="C17" s="242"/>
      <c r="D17" s="242">
        <v>0</v>
      </c>
      <c r="E17" s="242">
        <v>0</v>
      </c>
      <c r="F17" s="242">
        <v>-3000000</v>
      </c>
      <c r="G17" s="243">
        <v>-548183084</v>
      </c>
      <c r="H17" s="108"/>
    </row>
    <row r="18" spans="1:9" s="1" customFormat="1" ht="18">
      <c r="A18" s="244" t="s">
        <v>340</v>
      </c>
      <c r="B18" s="228">
        <v>100000000000</v>
      </c>
      <c r="C18" s="228">
        <v>91000000000</v>
      </c>
      <c r="D18" s="228">
        <f>SUM(D8:D17)</f>
        <v>9043596708</v>
      </c>
      <c r="E18" s="228">
        <f>SUM(E8:E17)</f>
        <v>527566527</v>
      </c>
      <c r="F18" s="228">
        <f>SUM(F8:F17)</f>
        <v>-3000000</v>
      </c>
      <c r="G18" s="229">
        <v>11981336417</v>
      </c>
      <c r="H18" s="151"/>
      <c r="I18" s="205"/>
    </row>
    <row r="19" spans="1:9" s="1" customFormat="1" ht="18">
      <c r="A19" s="245"/>
      <c r="B19" s="113">
        <f>B18-B20</f>
        <v>0</v>
      </c>
      <c r="C19" s="246"/>
      <c r="D19" s="113">
        <f>D20-'[1]BCDKT1-3'!E96</f>
        <v>0</v>
      </c>
      <c r="E19" s="113">
        <f>E20-'[1]BCDKT1-3'!E97</f>
        <v>0</v>
      </c>
      <c r="F19" s="113">
        <f>F20-'[1]BCDKT1-3'!E102</f>
        <v>0</v>
      </c>
      <c r="G19" s="108">
        <f>G20-'[1]BCDKT1-3'!E99</f>
        <v>0</v>
      </c>
      <c r="H19" s="151"/>
      <c r="I19" s="205"/>
    </row>
    <row r="20" spans="1:9" s="1" customFormat="1" ht="21" customHeight="1">
      <c r="A20" s="244" t="s">
        <v>341</v>
      </c>
      <c r="B20" s="228">
        <f>'[1]BCDKT1-3'!E90</f>
        <v>100000000000</v>
      </c>
      <c r="C20" s="228">
        <f>'[1]BCDKT1-3'!E91</f>
        <v>91000000000</v>
      </c>
      <c r="D20" s="228">
        <f>'[1]BCDKT1-3'!E96</f>
        <v>9043596708</v>
      </c>
      <c r="E20" s="228">
        <v>527566527</v>
      </c>
      <c r="F20" s="228">
        <f>'[1]BCDKT1-3'!E102</f>
        <v>1179020487</v>
      </c>
      <c r="G20" s="229">
        <f>'[1]BCDKT1-3'!E99</f>
        <v>11981336417</v>
      </c>
      <c r="H20" s="151"/>
      <c r="I20" s="205"/>
    </row>
    <row r="21" spans="1:9" s="1" customFormat="1" ht="21" customHeight="1">
      <c r="A21" s="230" t="s">
        <v>342</v>
      </c>
      <c r="B21" s="247"/>
      <c r="C21" s="247"/>
      <c r="D21" s="247"/>
      <c r="E21" s="247"/>
      <c r="F21" s="247"/>
      <c r="G21" s="232">
        <f>'[1]BCDKT1-3'!D99</f>
        <v>6981348074</v>
      </c>
      <c r="H21" s="151"/>
      <c r="I21" s="205"/>
    </row>
    <row r="22" spans="1:8" ht="17.25">
      <c r="A22" s="233" t="s">
        <v>343</v>
      </c>
      <c r="B22" s="234"/>
      <c r="C22" s="234"/>
      <c r="D22" s="237">
        <v>0</v>
      </c>
      <c r="E22" s="234">
        <v>0</v>
      </c>
      <c r="F22" s="234">
        <v>0</v>
      </c>
      <c r="G22" s="235"/>
      <c r="H22" s="108"/>
    </row>
    <row r="23" spans="1:7" ht="17.25">
      <c r="A23" s="233" t="s">
        <v>344</v>
      </c>
      <c r="B23" s="234"/>
      <c r="C23" s="234"/>
      <c r="D23" s="237"/>
      <c r="E23" s="234"/>
      <c r="F23" s="234"/>
      <c r="G23" s="235"/>
    </row>
    <row r="24" spans="1:8" ht="17.25">
      <c r="A24" s="233" t="s">
        <v>336</v>
      </c>
      <c r="B24" s="234"/>
      <c r="C24" s="234"/>
      <c r="D24" s="237">
        <v>2674937341</v>
      </c>
      <c r="E24" s="234">
        <f>599066821+79121191</f>
        <v>678188012</v>
      </c>
      <c r="F24" s="234">
        <f>1137954925+507000000+27998950</f>
        <v>1672953875</v>
      </c>
      <c r="G24" s="235">
        <f>-D24-E24</f>
        <v>-3353125353</v>
      </c>
      <c r="H24" s="108"/>
    </row>
    <row r="25" spans="1:8" ht="17.25">
      <c r="A25" s="233" t="s">
        <v>338</v>
      </c>
      <c r="B25" s="234"/>
      <c r="C25" s="234"/>
      <c r="D25" s="237"/>
      <c r="E25" s="234"/>
      <c r="F25" s="234"/>
      <c r="G25" s="235">
        <f>-8000000000</f>
        <v>-8000000000</v>
      </c>
      <c r="H25" s="108"/>
    </row>
    <row r="26" spans="1:8" ht="17.25">
      <c r="A26" s="233" t="s">
        <v>345</v>
      </c>
      <c r="B26" s="234"/>
      <c r="C26" s="234"/>
      <c r="D26" s="237"/>
      <c r="E26" s="234">
        <v>-217545829</v>
      </c>
      <c r="F26" s="234"/>
      <c r="G26" s="235">
        <f>-423213974-59906682-145090408</f>
        <v>-628211064</v>
      </c>
      <c r="H26" s="108"/>
    </row>
    <row r="27" spans="1:9" s="1" customFormat="1" ht="21" customHeight="1">
      <c r="A27" s="244" t="s">
        <v>346</v>
      </c>
      <c r="B27" s="228">
        <f aca="true" t="shared" si="0" ref="B27:G27">SUM(B20:B26)</f>
        <v>100000000000</v>
      </c>
      <c r="C27" s="228">
        <f t="shared" si="0"/>
        <v>91000000000</v>
      </c>
      <c r="D27" s="228">
        <f t="shared" si="0"/>
        <v>11718534049</v>
      </c>
      <c r="E27" s="228">
        <f t="shared" si="0"/>
        <v>988208710</v>
      </c>
      <c r="F27" s="228">
        <f t="shared" si="0"/>
        <v>2851974362</v>
      </c>
      <c r="G27" s="248">
        <f t="shared" si="0"/>
        <v>6981348074</v>
      </c>
      <c r="H27" s="151"/>
      <c r="I27" s="205"/>
    </row>
    <row r="28" spans="1:8" ht="17.25">
      <c r="A28" s="3"/>
      <c r="B28" s="112">
        <f>B27-'[1]BCDKT1-3'!D90</f>
        <v>0</v>
      </c>
      <c r="C28" s="112">
        <f>C27-'[1]BCDKT1-3'!D91</f>
        <v>0</v>
      </c>
      <c r="D28" s="112">
        <f>D27-'[1]BCDKT1-3'!D96</f>
        <v>0</v>
      </c>
      <c r="E28" s="112">
        <f>E27-'[1]BCDKT1-3'!D97</f>
        <v>0</v>
      </c>
      <c r="F28" s="112">
        <f>F27-'[1]BCDKT1-3'!D102</f>
        <v>1796097100</v>
      </c>
      <c r="G28" s="105">
        <f>G27-'[1]BCDKT1-3'!D99</f>
        <v>0</v>
      </c>
      <c r="H28" s="108"/>
    </row>
    <row r="29" spans="1:6" ht="17.25" hidden="1">
      <c r="A29" s="141" t="s">
        <v>347</v>
      </c>
      <c r="B29" s="112"/>
      <c r="C29" s="112"/>
      <c r="D29" s="112"/>
      <c r="E29" s="112"/>
      <c r="F29" s="112"/>
    </row>
    <row r="30" spans="1:8" ht="17.25" hidden="1">
      <c r="A30" s="111"/>
      <c r="B30" s="162" t="s">
        <v>348</v>
      </c>
      <c r="C30" s="162" t="s">
        <v>349</v>
      </c>
      <c r="D30" s="162" t="s">
        <v>25</v>
      </c>
      <c r="E30" s="162" t="str">
        <f>C30</f>
        <v>Tyû leä (%)</v>
      </c>
      <c r="F30" s="113"/>
      <c r="G30" s="108"/>
      <c r="H30" s="108"/>
    </row>
    <row r="31" spans="1:8" ht="18" hidden="1">
      <c r="A31" s="3" t="s">
        <v>350</v>
      </c>
      <c r="B31" s="4"/>
      <c r="C31" s="4"/>
      <c r="D31" s="4"/>
      <c r="E31" s="163"/>
      <c r="F31" s="249"/>
      <c r="G31" s="60"/>
      <c r="H31" s="60"/>
    </row>
    <row r="32" spans="1:8" ht="18" hidden="1">
      <c r="A32" s="3" t="s">
        <v>351</v>
      </c>
      <c r="B32" s="250"/>
      <c r="C32" s="250"/>
      <c r="D32" s="250"/>
      <c r="E32" s="250"/>
      <c r="F32" s="250"/>
      <c r="G32" s="226"/>
      <c r="H32" s="226"/>
    </row>
    <row r="33" spans="1:8" ht="17.25" hidden="1">
      <c r="A33" s="3" t="s">
        <v>352</v>
      </c>
      <c r="B33" s="113"/>
      <c r="C33" s="113"/>
      <c r="D33" s="113"/>
      <c r="E33" s="113"/>
      <c r="F33" s="113"/>
      <c r="G33" s="108"/>
      <c r="H33" s="108"/>
    </row>
    <row r="34" spans="1:8" ht="17.25" hidden="1">
      <c r="A34" s="3" t="s">
        <v>353</v>
      </c>
      <c r="B34" s="113"/>
      <c r="C34" s="113"/>
      <c r="D34" s="113"/>
      <c r="E34" s="113"/>
      <c r="F34" s="113"/>
      <c r="G34" s="108"/>
      <c r="H34" s="55"/>
    </row>
    <row r="35" spans="1:8" ht="18.75" hidden="1" thickBot="1">
      <c r="A35" s="111" t="s">
        <v>354</v>
      </c>
      <c r="B35" s="132"/>
      <c r="C35" s="132"/>
      <c r="D35" s="132"/>
      <c r="E35" s="251"/>
      <c r="F35" s="133"/>
      <c r="G35" s="151"/>
      <c r="H35" s="151"/>
    </row>
    <row r="36" spans="1:6" ht="17.25">
      <c r="A36" s="3"/>
      <c r="B36" s="112"/>
      <c r="C36" s="112"/>
      <c r="D36" s="112"/>
      <c r="E36" s="112"/>
      <c r="F36" s="112"/>
    </row>
    <row r="37" spans="1:6" ht="17.25">
      <c r="A37" s="3"/>
      <c r="B37" s="112"/>
      <c r="C37" s="112"/>
      <c r="D37" s="112"/>
      <c r="E37" s="112"/>
      <c r="F37" s="112"/>
    </row>
    <row r="38" spans="1:6" ht="17.25">
      <c r="A38" s="141" t="s">
        <v>355</v>
      </c>
      <c r="B38" s="112"/>
      <c r="C38" s="112"/>
      <c r="D38" s="112"/>
      <c r="E38" s="112"/>
      <c r="F38" s="112"/>
    </row>
    <row r="39" spans="1:6" ht="17.25">
      <c r="A39" s="32" t="s">
        <v>356</v>
      </c>
      <c r="B39" s="185"/>
      <c r="C39" s="185"/>
      <c r="D39" s="252" t="s">
        <v>245</v>
      </c>
      <c r="E39" s="163" t="s">
        <v>357</v>
      </c>
      <c r="F39" s="175" t="s">
        <v>246</v>
      </c>
    </row>
    <row r="40" spans="1:6" ht="17.25">
      <c r="A40" s="3" t="s">
        <v>358</v>
      </c>
      <c r="B40" s="112"/>
      <c r="C40" s="112"/>
      <c r="D40" s="112">
        <f>B20</f>
        <v>100000000000</v>
      </c>
      <c r="E40" s="112">
        <v>25976500000</v>
      </c>
      <c r="F40" s="112"/>
    </row>
    <row r="41" spans="1:6" ht="17.25">
      <c r="A41" s="3" t="s">
        <v>359</v>
      </c>
      <c r="B41" s="112"/>
      <c r="C41" s="112"/>
      <c r="D41" s="112">
        <f>B22</f>
        <v>0</v>
      </c>
      <c r="E41" s="112">
        <v>74023500000</v>
      </c>
      <c r="F41" s="112"/>
    </row>
    <row r="42" spans="1:6" ht="17.25">
      <c r="A42" s="3" t="s">
        <v>360</v>
      </c>
      <c r="B42" s="112"/>
      <c r="C42" s="112"/>
      <c r="D42" s="112"/>
      <c r="E42" s="112"/>
      <c r="F42" s="112"/>
    </row>
    <row r="43" spans="1:6" ht="17.25">
      <c r="A43" s="3" t="s">
        <v>361</v>
      </c>
      <c r="B43" s="112"/>
      <c r="C43" s="112"/>
      <c r="D43" s="112">
        <f>D40+D41-D42</f>
        <v>100000000000</v>
      </c>
      <c r="E43" s="112">
        <f>E40+E41</f>
        <v>100000000000</v>
      </c>
      <c r="F43" s="112"/>
    </row>
    <row r="44" spans="1:9" s="171" customFormat="1" ht="16.5">
      <c r="A44" s="141" t="s">
        <v>362</v>
      </c>
      <c r="B44" s="118"/>
      <c r="C44" s="118"/>
      <c r="D44" s="253">
        <f>-G25</f>
        <v>8000000000</v>
      </c>
      <c r="E44" s="253">
        <v>2177468444</v>
      </c>
      <c r="F44" s="118"/>
      <c r="G44" s="254"/>
      <c r="H44" s="254"/>
      <c r="I44" s="254"/>
    </row>
    <row r="45" spans="1:6" ht="17.25">
      <c r="A45" s="3"/>
      <c r="B45" s="112"/>
      <c r="C45" s="112"/>
      <c r="D45" s="112"/>
      <c r="E45" s="112"/>
      <c r="F45" s="112"/>
    </row>
    <row r="46" spans="1:6" ht="17.25">
      <c r="A46" s="141" t="s">
        <v>363</v>
      </c>
      <c r="B46" s="112"/>
      <c r="C46" s="112"/>
      <c r="D46" s="112"/>
      <c r="E46" s="112"/>
      <c r="F46" s="112"/>
    </row>
    <row r="47" spans="1:7" ht="17.25">
      <c r="A47" s="3" t="s">
        <v>364</v>
      </c>
      <c r="B47" s="112"/>
      <c r="C47" s="112"/>
      <c r="D47" s="255"/>
      <c r="E47" s="256" t="s">
        <v>365</v>
      </c>
      <c r="F47" s="112"/>
      <c r="G47" s="128"/>
    </row>
    <row r="48" spans="1:6" ht="17.25">
      <c r="A48" s="3" t="s">
        <v>366</v>
      </c>
      <c r="B48" s="112"/>
      <c r="C48" s="112"/>
      <c r="D48" s="255"/>
      <c r="E48" s="256" t="s">
        <v>365</v>
      </c>
      <c r="F48" s="112"/>
    </row>
    <row r="49" spans="1:6" ht="17.25">
      <c r="A49" s="3" t="s">
        <v>367</v>
      </c>
      <c r="B49" s="112"/>
      <c r="C49" s="112"/>
      <c r="D49" s="112">
        <v>0</v>
      </c>
      <c r="E49" s="112"/>
      <c r="F49" s="112"/>
    </row>
    <row r="50" spans="1:6" ht="17.25">
      <c r="A50" s="3" t="s">
        <v>368</v>
      </c>
      <c r="B50" s="112"/>
      <c r="C50" s="112"/>
      <c r="D50" s="112">
        <v>0</v>
      </c>
      <c r="E50" s="112"/>
      <c r="F50" s="112"/>
    </row>
    <row r="51" spans="1:6" ht="17.25">
      <c r="A51" s="3"/>
      <c r="B51" s="112"/>
      <c r="C51" s="112"/>
      <c r="D51" s="112"/>
      <c r="E51" s="112"/>
      <c r="F51" s="112"/>
    </row>
    <row r="52" spans="1:6" ht="17.25">
      <c r="A52" s="141" t="s">
        <v>369</v>
      </c>
      <c r="B52" s="112"/>
      <c r="C52" s="112"/>
      <c r="D52" s="112"/>
      <c r="E52" s="112"/>
      <c r="F52" s="112"/>
    </row>
    <row r="53" spans="1:6" ht="17.25">
      <c r="A53" s="3"/>
      <c r="B53" s="112"/>
      <c r="C53" s="112"/>
      <c r="D53" s="252" t="s">
        <v>245</v>
      </c>
      <c r="E53" s="163" t="s">
        <v>357</v>
      </c>
      <c r="F53" s="112"/>
    </row>
    <row r="54" spans="1:6" ht="17.25">
      <c r="A54" s="3" t="s">
        <v>370</v>
      </c>
      <c r="B54" s="112"/>
      <c r="C54" s="112"/>
      <c r="D54" s="112">
        <v>10000000</v>
      </c>
      <c r="E54" s="112">
        <v>10000000</v>
      </c>
      <c r="F54" s="112"/>
    </row>
    <row r="55" spans="1:6" ht="17.25">
      <c r="A55" s="3" t="s">
        <v>371</v>
      </c>
      <c r="B55" s="112"/>
      <c r="C55" s="112"/>
      <c r="D55" s="112">
        <v>10000000</v>
      </c>
      <c r="E55" s="112">
        <v>10000000</v>
      </c>
      <c r="F55" s="112"/>
    </row>
    <row r="56" spans="1:6" ht="17.25">
      <c r="A56" s="3" t="s">
        <v>372</v>
      </c>
      <c r="B56" s="112"/>
      <c r="C56" s="112"/>
      <c r="D56" s="112">
        <f>D55</f>
        <v>10000000</v>
      </c>
      <c r="E56" s="112">
        <f>E55</f>
        <v>10000000</v>
      </c>
      <c r="F56" s="112"/>
    </row>
    <row r="57" spans="1:7" ht="17.25">
      <c r="A57" s="3" t="s">
        <v>373</v>
      </c>
      <c r="B57" s="112"/>
      <c r="C57" s="112"/>
      <c r="D57" s="112"/>
      <c r="E57" s="112"/>
      <c r="F57" s="112"/>
      <c r="G57" s="112"/>
    </row>
    <row r="58" spans="1:7" ht="17.25">
      <c r="A58" s="3" t="s">
        <v>374</v>
      </c>
      <c r="B58" s="112"/>
      <c r="C58" s="112"/>
      <c r="D58" s="112"/>
      <c r="E58" s="112"/>
      <c r="F58" s="112"/>
      <c r="G58" s="112"/>
    </row>
    <row r="59" spans="1:7" ht="17.25">
      <c r="A59" s="3" t="s">
        <v>372</v>
      </c>
      <c r="B59" s="112"/>
      <c r="C59" s="112"/>
      <c r="D59" s="112"/>
      <c r="E59" s="112"/>
      <c r="F59" s="112"/>
      <c r="G59" s="112"/>
    </row>
    <row r="60" ht="17.25">
      <c r="A60" s="2" t="s">
        <v>373</v>
      </c>
    </row>
    <row r="61" spans="1:6" ht="17.25">
      <c r="A61" s="2" t="s">
        <v>375</v>
      </c>
      <c r="D61" s="105">
        <v>10000000</v>
      </c>
      <c r="E61" s="105">
        <v>10000000</v>
      </c>
      <c r="F61" s="105">
        <v>10000000</v>
      </c>
    </row>
    <row r="62" spans="1:6" ht="17.25">
      <c r="A62" s="2" t="s">
        <v>372</v>
      </c>
      <c r="F62" s="105">
        <v>10000000</v>
      </c>
    </row>
    <row r="63" ht="17.25">
      <c r="A63" s="2" t="s">
        <v>373</v>
      </c>
    </row>
    <row r="64" spans="1:2" ht="17.25">
      <c r="A64" s="2" t="s">
        <v>376</v>
      </c>
      <c r="B64" s="257" t="s">
        <v>377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10"/>
  <sheetViews>
    <sheetView workbookViewId="0" topLeftCell="A106">
      <selection activeCell="B22" sqref="B22"/>
    </sheetView>
  </sheetViews>
  <sheetFormatPr defaultColWidth="8.796875" defaultRowHeight="14.25"/>
  <cols>
    <col min="1" max="1" width="29.09765625" style="2" customWidth="1"/>
    <col min="2" max="2" width="11.09765625" style="2" customWidth="1"/>
    <col min="3" max="3" width="13.69921875" style="2" customWidth="1"/>
    <col min="4" max="4" width="16.5" style="105" customWidth="1"/>
    <col min="5" max="5" width="1.8984375" style="105" customWidth="1"/>
    <col min="6" max="6" width="16.09765625" style="105" customWidth="1"/>
    <col min="7" max="7" width="16.09765625" style="105" bestFit="1" customWidth="1"/>
    <col min="8" max="8" width="16" style="105" bestFit="1" customWidth="1"/>
    <col min="9" max="10" width="9" style="2" customWidth="1"/>
    <col min="11" max="11" width="14.19921875" style="2" customWidth="1"/>
    <col min="12" max="16384" width="9" style="2" customWidth="1"/>
  </cols>
  <sheetData>
    <row r="1" spans="1:6" ht="18">
      <c r="A1" s="111" t="str">
        <f>'[1]thongtin'!B1</f>
        <v>Coâng ty Coå phaàn Vieãn thoâng Thaêng Long</v>
      </c>
      <c r="C1" s="169"/>
      <c r="D1" s="170"/>
      <c r="F1" s="8" t="str">
        <f>'[1]thongtin'!B3</f>
        <v>Baùo caùo taøi chính</v>
      </c>
    </row>
    <row r="2" spans="1:8" s="106" customFormat="1" ht="17.25">
      <c r="A2" s="106" t="str">
        <f>'[1]thongtin'!B2</f>
        <v>Thoân La Döông, Xaõ Döông Noäi, Haø Ñoâng, Tænh Haø Taây</v>
      </c>
      <c r="D2" s="12"/>
      <c r="E2" s="107"/>
      <c r="F2" s="8" t="str">
        <f>'[1]thongtin'!B4</f>
        <v>Taïi ngaøy 30/09/2007</v>
      </c>
      <c r="G2" s="107"/>
      <c r="H2" s="107"/>
    </row>
    <row r="3" spans="1:8" s="104" customFormat="1" ht="17.25">
      <c r="A3" s="171"/>
      <c r="D3" s="55"/>
      <c r="E3" s="108"/>
      <c r="F3" s="108"/>
      <c r="G3" s="108"/>
      <c r="H3" s="108"/>
    </row>
    <row r="4" spans="1:12" ht="17.25">
      <c r="A4" s="3"/>
      <c r="B4" s="3"/>
      <c r="C4" s="3"/>
      <c r="D4" s="110"/>
      <c r="E4" s="112"/>
      <c r="F4" s="172" t="str">
        <f>'[1]thongtin'!B9</f>
        <v>Ñôn vò tính: VND</v>
      </c>
      <c r="G4" s="81"/>
      <c r="H4" s="81"/>
      <c r="I4" s="173"/>
      <c r="J4" s="173"/>
      <c r="K4" s="173"/>
      <c r="L4" s="173"/>
    </row>
    <row r="5" spans="1:12" ht="17.25">
      <c r="A5" s="4" t="s">
        <v>244</v>
      </c>
      <c r="B5" s="3"/>
      <c r="C5" s="3"/>
      <c r="D5" s="110"/>
      <c r="E5" s="112"/>
      <c r="F5" s="172"/>
      <c r="G5" s="81"/>
      <c r="H5" s="81"/>
      <c r="I5" s="173"/>
      <c r="J5" s="173"/>
      <c r="K5" s="173"/>
      <c r="L5" s="173"/>
    </row>
    <row r="6" spans="1:12" ht="17.25">
      <c r="A6" s="4"/>
      <c r="B6" s="3"/>
      <c r="C6" s="3"/>
      <c r="D6" s="174" t="s">
        <v>245</v>
      </c>
      <c r="E6" s="133"/>
      <c r="F6" s="175" t="s">
        <v>246</v>
      </c>
      <c r="G6" s="81"/>
      <c r="H6" s="81"/>
      <c r="I6" s="173"/>
      <c r="J6" s="173"/>
      <c r="K6" s="173"/>
      <c r="L6" s="173"/>
    </row>
    <row r="7" spans="1:12" ht="17.25">
      <c r="A7" s="29" t="s">
        <v>247</v>
      </c>
      <c r="B7" s="3"/>
      <c r="C7" s="3"/>
      <c r="D7" s="20">
        <v>71575460</v>
      </c>
      <c r="E7" s="112"/>
      <c r="F7" s="20">
        <v>67446500</v>
      </c>
      <c r="G7" s="81"/>
      <c r="H7" s="81"/>
      <c r="I7" s="173"/>
      <c r="J7" s="173"/>
      <c r="K7" s="173"/>
      <c r="L7" s="173"/>
    </row>
    <row r="8" spans="1:12" ht="17.25">
      <c r="A8" s="29" t="s">
        <v>248</v>
      </c>
      <c r="B8" s="3"/>
      <c r="C8" s="176"/>
      <c r="D8" s="177">
        <f>D15+D16</f>
        <v>51442788</v>
      </c>
      <c r="E8" s="112"/>
      <c r="F8" s="177">
        <v>4873385357</v>
      </c>
      <c r="G8" s="178"/>
      <c r="H8" s="81"/>
      <c r="I8" s="173"/>
      <c r="J8" s="173"/>
      <c r="K8" s="173"/>
      <c r="L8" s="173"/>
    </row>
    <row r="9" spans="1:12" s="125" customFormat="1" ht="16.5">
      <c r="A9" s="179" t="s">
        <v>249</v>
      </c>
      <c r="B9" s="121"/>
      <c r="C9" s="121"/>
      <c r="D9" s="180"/>
      <c r="E9" s="181"/>
      <c r="F9" s="180">
        <v>2697866117</v>
      </c>
      <c r="G9" s="178"/>
      <c r="H9" s="81"/>
      <c r="I9" s="173"/>
      <c r="J9" s="173"/>
      <c r="K9" s="173"/>
      <c r="L9" s="173"/>
    </row>
    <row r="10" spans="1:12" s="125" customFormat="1" ht="16.5">
      <c r="A10" s="182" t="s">
        <v>250</v>
      </c>
      <c r="B10" s="121"/>
      <c r="C10" s="183"/>
      <c r="D10" s="180"/>
      <c r="E10" s="181"/>
      <c r="F10" s="180">
        <v>256541663</v>
      </c>
      <c r="G10" s="178"/>
      <c r="H10" s="81"/>
      <c r="I10" s="173"/>
      <c r="J10" s="173"/>
      <c r="K10" s="173"/>
      <c r="L10" s="173"/>
    </row>
    <row r="11" spans="1:12" s="125" customFormat="1" ht="16.5">
      <c r="A11" s="182" t="s">
        <v>251</v>
      </c>
      <c r="B11" s="121"/>
      <c r="C11" s="121"/>
      <c r="D11" s="180"/>
      <c r="E11" s="181"/>
      <c r="F11" s="180">
        <v>15805883</v>
      </c>
      <c r="G11" s="178"/>
      <c r="H11" s="81"/>
      <c r="I11" s="173"/>
      <c r="J11" s="173"/>
      <c r="K11" s="173"/>
      <c r="L11" s="173"/>
    </row>
    <row r="12" spans="1:12" s="125" customFormat="1" ht="16.5">
      <c r="A12" s="182" t="s">
        <v>252</v>
      </c>
      <c r="B12" s="121"/>
      <c r="C12" s="121"/>
      <c r="D12" s="180"/>
      <c r="E12" s="181"/>
      <c r="F12" s="180">
        <v>1225352854</v>
      </c>
      <c r="G12" s="178"/>
      <c r="H12" s="81"/>
      <c r="I12" s="173"/>
      <c r="J12" s="173"/>
      <c r="K12" s="173"/>
      <c r="L12" s="173"/>
    </row>
    <row r="13" spans="1:12" s="125" customFormat="1" ht="16.5">
      <c r="A13" s="182" t="s">
        <v>253</v>
      </c>
      <c r="B13" s="121"/>
      <c r="C13" s="121"/>
      <c r="D13" s="180"/>
      <c r="E13" s="181"/>
      <c r="F13" s="180">
        <v>677818840</v>
      </c>
      <c r="G13" s="178"/>
      <c r="H13" s="81"/>
      <c r="I13" s="173"/>
      <c r="J13" s="173"/>
      <c r="K13" s="173"/>
      <c r="L13" s="173"/>
    </row>
    <row r="14" spans="1:12" s="125" customFormat="1" ht="16.5">
      <c r="A14" s="182" t="s">
        <v>254</v>
      </c>
      <c r="B14" s="121"/>
      <c r="C14" s="121"/>
      <c r="D14" s="180"/>
      <c r="E14" s="181"/>
      <c r="F14" s="180"/>
      <c r="G14" s="178"/>
      <c r="H14" s="81"/>
      <c r="I14" s="173"/>
      <c r="J14" s="173"/>
      <c r="K14" s="173"/>
      <c r="L14" s="173"/>
    </row>
    <row r="15" spans="1:12" s="125" customFormat="1" ht="16.5">
      <c r="A15" s="182" t="s">
        <v>255</v>
      </c>
      <c r="B15" s="121"/>
      <c r="C15" s="121"/>
      <c r="D15" s="180">
        <v>38992788</v>
      </c>
      <c r="E15" s="181"/>
      <c r="F15" s="180"/>
      <c r="G15" s="178"/>
      <c r="H15" s="81"/>
      <c r="I15" s="173"/>
      <c r="J15" s="173"/>
      <c r="K15" s="173"/>
      <c r="L15" s="173"/>
    </row>
    <row r="16" spans="1:12" ht="17.25">
      <c r="A16" s="182" t="s">
        <v>256</v>
      </c>
      <c r="B16" s="3"/>
      <c r="C16" s="3"/>
      <c r="D16" s="110">
        <v>12450000</v>
      </c>
      <c r="E16" s="112"/>
      <c r="F16" s="110"/>
      <c r="G16" s="81"/>
      <c r="H16" s="81"/>
      <c r="I16" s="173"/>
      <c r="J16" s="173"/>
      <c r="K16" s="173"/>
      <c r="L16" s="173"/>
    </row>
    <row r="17" spans="1:12" ht="18" thickBot="1">
      <c r="A17" s="86" t="s">
        <v>198</v>
      </c>
      <c r="B17" s="3"/>
      <c r="C17" s="3"/>
      <c r="D17" s="184">
        <f>D7+D8</f>
        <v>123018248</v>
      </c>
      <c r="E17" s="185"/>
      <c r="F17" s="186">
        <f>F7+F8+F16</f>
        <v>4940831857</v>
      </c>
      <c r="G17" s="81">
        <f>D17-'[1]BCDKT1-3'!D46</f>
        <v>0</v>
      </c>
      <c r="H17" s="81">
        <f>F17-'[1]BCDKT1-3'!E46</f>
        <v>0</v>
      </c>
      <c r="I17" s="173"/>
      <c r="J17" s="173"/>
      <c r="K17" s="173"/>
      <c r="L17" s="173"/>
    </row>
    <row r="18" spans="1:12" ht="17.25">
      <c r="A18" s="29"/>
      <c r="B18" s="3"/>
      <c r="C18" s="3"/>
      <c r="D18" s="110"/>
      <c r="E18" s="112"/>
      <c r="F18" s="172"/>
      <c r="G18" s="81"/>
      <c r="H18" s="81"/>
      <c r="I18" s="173"/>
      <c r="J18" s="173"/>
      <c r="K18" s="173"/>
      <c r="L18" s="173"/>
    </row>
    <row r="19" spans="1:12" ht="17.25">
      <c r="A19" s="4" t="s">
        <v>257</v>
      </c>
      <c r="B19" s="3"/>
      <c r="C19" s="3"/>
      <c r="D19" s="110"/>
      <c r="E19" s="112"/>
      <c r="F19" s="172"/>
      <c r="G19" s="81"/>
      <c r="H19" s="81"/>
      <c r="I19" s="173"/>
      <c r="J19" s="173"/>
      <c r="K19" s="173"/>
      <c r="L19" s="173"/>
    </row>
    <row r="20" spans="1:12" ht="19.5" customHeight="1">
      <c r="A20" s="4"/>
      <c r="B20" s="3"/>
      <c r="C20" s="3"/>
      <c r="D20" s="174" t="s">
        <v>245</v>
      </c>
      <c r="E20" s="133"/>
      <c r="F20" s="175" t="s">
        <v>246</v>
      </c>
      <c r="G20" s="81"/>
      <c r="H20" s="81"/>
      <c r="I20" s="173"/>
      <c r="J20" s="173"/>
      <c r="K20" s="173"/>
      <c r="L20" s="173"/>
    </row>
    <row r="21" spans="1:12" ht="17.25">
      <c r="A21" s="37" t="s">
        <v>258</v>
      </c>
      <c r="B21" s="3"/>
      <c r="C21" s="3"/>
      <c r="D21" s="20"/>
      <c r="E21" s="112"/>
      <c r="F21" s="172"/>
      <c r="G21" s="81"/>
      <c r="H21" s="81"/>
      <c r="I21" s="173"/>
      <c r="J21" s="173"/>
      <c r="K21" s="173"/>
      <c r="L21" s="173"/>
    </row>
    <row r="22" spans="1:12" ht="28.5" customHeight="1">
      <c r="A22" s="37" t="s">
        <v>259</v>
      </c>
      <c r="B22" s="3"/>
      <c r="C22" s="3"/>
      <c r="D22" s="20">
        <v>10000000</v>
      </c>
      <c r="E22" s="112"/>
      <c r="F22" s="172">
        <v>10000000</v>
      </c>
      <c r="G22" s="81"/>
      <c r="H22" s="81"/>
      <c r="I22" s="173"/>
      <c r="J22" s="173"/>
      <c r="K22" s="173"/>
      <c r="L22" s="173"/>
    </row>
    <row r="23" spans="1:12" ht="17.25">
      <c r="A23" s="37" t="s">
        <v>260</v>
      </c>
      <c r="B23" s="3"/>
      <c r="C23" s="3"/>
      <c r="D23" s="20"/>
      <c r="E23" s="112"/>
      <c r="F23" s="172"/>
      <c r="G23" s="81"/>
      <c r="H23" s="81"/>
      <c r="I23" s="173"/>
      <c r="J23" s="173"/>
      <c r="K23" s="173"/>
      <c r="L23" s="173"/>
    </row>
    <row r="24" spans="1:12" ht="17.25">
      <c r="A24" s="37" t="s">
        <v>261</v>
      </c>
      <c r="B24" s="3"/>
      <c r="C24" s="3"/>
      <c r="D24" s="20"/>
      <c r="E24" s="112"/>
      <c r="F24" s="172"/>
      <c r="G24" s="81"/>
      <c r="H24" s="81"/>
      <c r="I24" s="173"/>
      <c r="J24" s="173"/>
      <c r="K24" s="173"/>
      <c r="L24" s="173"/>
    </row>
    <row r="25" spans="1:12" ht="17.25">
      <c r="A25" s="187" t="s">
        <v>262</v>
      </c>
      <c r="B25" s="188"/>
      <c r="C25" s="3"/>
      <c r="D25" s="20"/>
      <c r="E25" s="112"/>
      <c r="F25" s="172"/>
      <c r="G25" s="81"/>
      <c r="H25" s="81"/>
      <c r="I25" s="173"/>
      <c r="J25" s="173"/>
      <c r="K25" s="173"/>
      <c r="L25" s="173"/>
    </row>
    <row r="26" spans="1:12" ht="27" customHeight="1">
      <c r="A26" s="187" t="s">
        <v>263</v>
      </c>
      <c r="B26" s="188"/>
      <c r="C26" s="3"/>
      <c r="D26" s="20">
        <v>20000000000</v>
      </c>
      <c r="E26" s="112"/>
      <c r="F26" s="172"/>
      <c r="G26" s="81"/>
      <c r="H26" s="81"/>
      <c r="I26" s="173"/>
      <c r="J26" s="173"/>
      <c r="K26" s="173"/>
      <c r="L26" s="173"/>
    </row>
    <row r="27" spans="1:12" ht="18" thickBot="1">
      <c r="A27" s="86" t="s">
        <v>264</v>
      </c>
      <c r="B27" s="3"/>
      <c r="C27" s="3"/>
      <c r="D27" s="184">
        <f>SUM(D21:D26)</f>
        <v>20010000000</v>
      </c>
      <c r="E27" s="133"/>
      <c r="F27" s="184">
        <f>SUM(F21:F22)</f>
        <v>10000000</v>
      </c>
      <c r="G27" s="81">
        <f>D27-'[1]BCDKT1-3'!D53</f>
        <v>0</v>
      </c>
      <c r="H27" s="81">
        <f>F27-'[1]BCDKT1-3'!E53</f>
        <v>0</v>
      </c>
      <c r="I27" s="173"/>
      <c r="J27" s="173"/>
      <c r="K27" s="173"/>
      <c r="L27" s="173"/>
    </row>
    <row r="28" spans="1:12" ht="17.25">
      <c r="A28" s="29"/>
      <c r="B28" s="3"/>
      <c r="C28" s="3"/>
      <c r="D28" s="110"/>
      <c r="E28" s="110"/>
      <c r="F28" s="110"/>
      <c r="G28" s="81"/>
      <c r="H28" s="81"/>
      <c r="I28" s="173"/>
      <c r="J28" s="173"/>
      <c r="K28" s="173"/>
      <c r="L28" s="173"/>
    </row>
    <row r="29" spans="1:12" ht="17.25">
      <c r="A29" s="87" t="s">
        <v>265</v>
      </c>
      <c r="B29" s="3"/>
      <c r="C29" s="3"/>
      <c r="D29" s="110"/>
      <c r="E29" s="112"/>
      <c r="F29" s="172"/>
      <c r="G29" s="178"/>
      <c r="H29" s="81"/>
      <c r="I29" s="173"/>
      <c r="J29" s="173"/>
      <c r="K29" s="173"/>
      <c r="L29" s="173"/>
    </row>
    <row r="30" spans="1:12" ht="17.25">
      <c r="A30" s="4"/>
      <c r="B30" s="3"/>
      <c r="C30" s="3"/>
      <c r="D30" s="174" t="s">
        <v>245</v>
      </c>
      <c r="E30" s="133"/>
      <c r="F30" s="175" t="s">
        <v>246</v>
      </c>
      <c r="G30" s="81"/>
      <c r="H30" s="81"/>
      <c r="I30" s="173"/>
      <c r="J30" s="173"/>
      <c r="K30" s="173"/>
      <c r="L30" s="173"/>
    </row>
    <row r="31" spans="1:12" ht="17.25">
      <c r="A31" s="29" t="s">
        <v>266</v>
      </c>
      <c r="B31" s="3"/>
      <c r="C31" s="3"/>
      <c r="D31" s="20"/>
      <c r="E31" s="20"/>
      <c r="F31" s="20"/>
      <c r="G31" s="81"/>
      <c r="H31" s="81"/>
      <c r="I31" s="173"/>
      <c r="J31" s="173"/>
      <c r="K31" s="173"/>
      <c r="L31" s="173"/>
    </row>
    <row r="32" spans="1:12" ht="17.25">
      <c r="A32" s="29" t="s">
        <v>267</v>
      </c>
      <c r="B32" s="3"/>
      <c r="C32" s="3"/>
      <c r="D32" s="20"/>
      <c r="E32" s="20"/>
      <c r="F32" s="20"/>
      <c r="G32" s="81"/>
      <c r="H32" s="81"/>
      <c r="I32" s="173"/>
      <c r="J32" s="173"/>
      <c r="K32" s="173"/>
      <c r="L32" s="173"/>
    </row>
    <row r="33" spans="1:12" ht="17.25">
      <c r="A33" s="37" t="s">
        <v>268</v>
      </c>
      <c r="B33" s="3"/>
      <c r="C33" s="3"/>
      <c r="D33" s="20"/>
      <c r="E33" s="20"/>
      <c r="F33" s="20"/>
      <c r="G33" s="81"/>
      <c r="H33" s="81"/>
      <c r="I33" s="173"/>
      <c r="J33" s="173"/>
      <c r="K33" s="173"/>
      <c r="L33" s="173"/>
    </row>
    <row r="34" spans="1:12" ht="17.25">
      <c r="A34" s="37" t="s">
        <v>269</v>
      </c>
      <c r="B34" s="3"/>
      <c r="C34" s="3"/>
      <c r="D34" s="20">
        <v>1069369084</v>
      </c>
      <c r="E34" s="20"/>
      <c r="F34" s="20">
        <v>961033779</v>
      </c>
      <c r="G34" s="81"/>
      <c r="H34" s="81"/>
      <c r="I34" s="173"/>
      <c r="J34" s="173"/>
      <c r="K34" s="173"/>
      <c r="L34" s="173"/>
    </row>
    <row r="35" spans="1:12" ht="18" thickBot="1">
      <c r="A35" s="86" t="s">
        <v>264</v>
      </c>
      <c r="B35" s="3"/>
      <c r="C35" s="3"/>
      <c r="D35" s="184">
        <f>SUM(D31:D34)</f>
        <v>1069369084</v>
      </c>
      <c r="E35" s="8"/>
      <c r="F35" s="184">
        <f>SUM(F31:F34)</f>
        <v>961033779</v>
      </c>
      <c r="G35" s="81">
        <f>D35-'[1]BCDKT1-3'!D56</f>
        <v>0</v>
      </c>
      <c r="H35" s="81">
        <f>F35-'[1]BCDKT1-3'!E56</f>
        <v>0</v>
      </c>
      <c r="I35" s="173"/>
      <c r="J35" s="173"/>
      <c r="K35" s="173"/>
      <c r="L35" s="173"/>
    </row>
    <row r="36" spans="1:12" ht="17.25">
      <c r="A36" s="3"/>
      <c r="B36" s="3"/>
      <c r="C36" s="3"/>
      <c r="D36" s="110"/>
      <c r="E36" s="112"/>
      <c r="F36" s="172"/>
      <c r="G36" s="81"/>
      <c r="H36" s="81"/>
      <c r="I36" s="173"/>
      <c r="J36" s="173"/>
      <c r="K36" s="173"/>
      <c r="L36" s="173"/>
    </row>
    <row r="37" spans="1:12" ht="17.25">
      <c r="A37" s="4" t="s">
        <v>270</v>
      </c>
      <c r="B37" s="3"/>
      <c r="C37" s="3"/>
      <c r="D37" s="110"/>
      <c r="E37" s="112"/>
      <c r="F37" s="172"/>
      <c r="G37" s="81"/>
      <c r="H37" s="81"/>
      <c r="I37" s="173"/>
      <c r="J37" s="173"/>
      <c r="K37" s="173"/>
      <c r="L37" s="173"/>
    </row>
    <row r="38" spans="1:12" ht="17.25">
      <c r="A38" s="4"/>
      <c r="B38" s="3"/>
      <c r="C38" s="3"/>
      <c r="D38" s="174" t="s">
        <v>245</v>
      </c>
      <c r="E38" s="133"/>
      <c r="F38" s="175" t="s">
        <v>246</v>
      </c>
      <c r="G38" s="81"/>
      <c r="H38" s="81"/>
      <c r="I38" s="173"/>
      <c r="J38" s="173"/>
      <c r="K38" s="173"/>
      <c r="L38" s="173"/>
    </row>
    <row r="39" spans="1:12" ht="17.25">
      <c r="A39" s="3" t="s">
        <v>271</v>
      </c>
      <c r="B39" s="3"/>
      <c r="C39" s="3"/>
      <c r="D39" s="20">
        <v>40186301922</v>
      </c>
      <c r="E39" s="112"/>
      <c r="F39" s="20">
        <f>10615811335+4536769859</f>
        <v>15152581194</v>
      </c>
      <c r="G39" s="81"/>
      <c r="H39" s="81"/>
      <c r="I39" s="173"/>
      <c r="J39" s="173"/>
      <c r="K39" s="173"/>
      <c r="L39" s="173"/>
    </row>
    <row r="40" spans="1:12" ht="17.25">
      <c r="A40" s="3" t="s">
        <v>272</v>
      </c>
      <c r="B40" s="3"/>
      <c r="C40" s="3"/>
      <c r="D40" s="20">
        <v>674416000</v>
      </c>
      <c r="E40" s="112"/>
      <c r="F40" s="20">
        <v>1738908000</v>
      </c>
      <c r="G40" s="81"/>
      <c r="H40" s="81"/>
      <c r="I40" s="173"/>
      <c r="J40" s="173"/>
      <c r="K40" s="173"/>
      <c r="L40" s="173"/>
    </row>
    <row r="41" spans="1:12" ht="18" thickBot="1">
      <c r="A41" s="32" t="s">
        <v>198</v>
      </c>
      <c r="B41" s="3"/>
      <c r="C41" s="3"/>
      <c r="D41" s="184">
        <f>SUM(D39:D40)</f>
        <v>40860717922</v>
      </c>
      <c r="E41" s="185"/>
      <c r="F41" s="186">
        <f>SUM(F39:F40)</f>
        <v>16891489194</v>
      </c>
      <c r="G41" s="81">
        <f>D41-'[1]BCDKT1-3'!D70</f>
        <v>0</v>
      </c>
      <c r="H41" s="81">
        <f>F41-'[1]BCDKT1-3'!E70</f>
        <v>0</v>
      </c>
      <c r="I41" s="173"/>
      <c r="J41" s="173"/>
      <c r="K41" s="173"/>
      <c r="L41" s="173"/>
    </row>
    <row r="42" spans="1:12" ht="17.25">
      <c r="A42" s="32"/>
      <c r="B42" s="32"/>
      <c r="C42" s="32"/>
      <c r="D42" s="163"/>
      <c r="E42" s="189"/>
      <c r="F42" s="190"/>
      <c r="G42" s="81"/>
      <c r="H42" s="81"/>
      <c r="I42" s="173"/>
      <c r="J42" s="173"/>
      <c r="K42" s="173"/>
      <c r="L42" s="173"/>
    </row>
    <row r="43" spans="1:12" ht="32.25" customHeight="1">
      <c r="A43" s="311" t="s">
        <v>273</v>
      </c>
      <c r="B43" s="311"/>
      <c r="C43" s="311"/>
      <c r="D43" s="311"/>
      <c r="E43" s="311"/>
      <c r="F43" s="311"/>
      <c r="G43" s="81"/>
      <c r="H43" s="81"/>
      <c r="I43" s="173"/>
      <c r="J43" s="173"/>
      <c r="K43" s="173"/>
      <c r="L43" s="173"/>
    </row>
    <row r="44" spans="1:12" ht="17.25">
      <c r="A44" s="121" t="s">
        <v>274</v>
      </c>
      <c r="B44" s="121"/>
      <c r="C44" s="191"/>
      <c r="D44" s="192">
        <v>39868516367</v>
      </c>
      <c r="E44" s="112"/>
      <c r="F44" s="172"/>
      <c r="G44" s="81"/>
      <c r="H44" s="81"/>
      <c r="I44" s="193"/>
      <c r="J44" s="173"/>
      <c r="K44" s="173"/>
      <c r="L44" s="173"/>
    </row>
    <row r="45" spans="1:12" ht="17.25">
      <c r="A45" s="121" t="s">
        <v>275</v>
      </c>
      <c r="B45" s="121"/>
      <c r="C45" s="194"/>
      <c r="D45" s="195">
        <v>317785555</v>
      </c>
      <c r="E45" s="196"/>
      <c r="F45" s="172"/>
      <c r="G45" s="81"/>
      <c r="H45" s="81"/>
      <c r="I45" s="173"/>
      <c r="J45" s="173"/>
      <c r="K45" s="173"/>
      <c r="L45" s="173"/>
    </row>
    <row r="46" spans="1:12" ht="54" customHeight="1">
      <c r="A46" s="311" t="s">
        <v>276</v>
      </c>
      <c r="B46" s="311"/>
      <c r="C46" s="311"/>
      <c r="D46" s="311"/>
      <c r="E46" s="311"/>
      <c r="F46" s="311"/>
      <c r="G46" s="81"/>
      <c r="H46" s="81"/>
      <c r="I46" s="173"/>
      <c r="J46" s="173"/>
      <c r="K46" s="173"/>
      <c r="L46" s="173"/>
    </row>
    <row r="47" spans="1:12" ht="17.25">
      <c r="A47" s="3"/>
      <c r="B47" s="3"/>
      <c r="C47" s="197"/>
      <c r="D47" s="198"/>
      <c r="E47" s="112"/>
      <c r="F47" s="172"/>
      <c r="G47" s="81"/>
      <c r="H47" s="81"/>
      <c r="I47" s="173"/>
      <c r="J47" s="173"/>
      <c r="K47" s="173"/>
      <c r="L47" s="173"/>
    </row>
    <row r="48" spans="1:6" ht="17.25">
      <c r="A48" s="199" t="s">
        <v>277</v>
      </c>
      <c r="B48" s="3"/>
      <c r="C48" s="3"/>
      <c r="D48" s="112"/>
      <c r="E48" s="112"/>
      <c r="F48" s="112" t="str">
        <f>'[1]thongtin'!B9</f>
        <v>Ñôn vò tính: VND</v>
      </c>
    </row>
    <row r="49" spans="1:6" ht="17.25">
      <c r="A49" s="111"/>
      <c r="B49" s="3"/>
      <c r="C49" s="3"/>
      <c r="D49" s="174" t="s">
        <v>245</v>
      </c>
      <c r="E49" s="133"/>
      <c r="F49" s="175" t="s">
        <v>246</v>
      </c>
    </row>
    <row r="50" spans="1:7" ht="17.25">
      <c r="A50" s="197" t="s">
        <v>278</v>
      </c>
      <c r="B50" s="3"/>
      <c r="C50" s="3"/>
      <c r="D50" s="200">
        <v>104348704859</v>
      </c>
      <c r="E50" s="112"/>
      <c r="F50" s="112">
        <f>'[1]BCDKT1-3'!E71</f>
        <v>24997435928</v>
      </c>
      <c r="G50" s="136"/>
    </row>
    <row r="51" spans="1:6" ht="17.25">
      <c r="A51" s="197" t="s">
        <v>279</v>
      </c>
      <c r="B51" s="3"/>
      <c r="C51" s="3"/>
      <c r="D51" s="201">
        <f>'[1]BCDKT1-3'!D72</f>
        <v>0</v>
      </c>
      <c r="E51" s="112"/>
      <c r="F51" s="112">
        <f>'[1]BCDKT1-3'!E72</f>
        <v>0</v>
      </c>
    </row>
    <row r="52" spans="1:7" ht="18" thickBot="1">
      <c r="A52" s="111" t="s">
        <v>280</v>
      </c>
      <c r="B52" s="3"/>
      <c r="C52" s="3"/>
      <c r="D52" s="184">
        <f>SUM(D50:D51)</f>
        <v>104348704859</v>
      </c>
      <c r="E52" s="112"/>
      <c r="F52" s="132">
        <f>SUM(F50:F51)</f>
        <v>24997435928</v>
      </c>
      <c r="G52" s="105">
        <f>D52-'[1]BCDKT1-3'!D71</f>
        <v>0</v>
      </c>
    </row>
    <row r="53" spans="1:6" ht="17.25">
      <c r="A53" s="111"/>
      <c r="B53" s="3"/>
      <c r="C53" s="3"/>
      <c r="D53" s="8"/>
      <c r="E53" s="112"/>
      <c r="F53" s="133"/>
    </row>
    <row r="54" spans="1:6" ht="17.25">
      <c r="A54" s="141" t="s">
        <v>281</v>
      </c>
      <c r="B54" s="3"/>
      <c r="C54" s="3"/>
      <c r="D54" s="202">
        <f>SUM(D55:D62)</f>
        <v>104348704859</v>
      </c>
      <c r="E54" s="112"/>
      <c r="F54" s="202">
        <f>SUM(F55:F62)</f>
        <v>24997435928</v>
      </c>
    </row>
    <row r="55" spans="1:6" ht="17.25">
      <c r="A55" s="3" t="s">
        <v>282</v>
      </c>
      <c r="B55" s="3"/>
      <c r="C55" s="3"/>
      <c r="D55" s="20"/>
      <c r="E55" s="112"/>
      <c r="F55" s="20">
        <v>18451228373</v>
      </c>
    </row>
    <row r="56" spans="1:11" ht="17.25">
      <c r="A56" s="3" t="s">
        <v>283</v>
      </c>
      <c r="B56" s="3"/>
      <c r="C56" s="3"/>
      <c r="D56" s="20">
        <v>1075936740</v>
      </c>
      <c r="E56" s="112"/>
      <c r="F56" s="20">
        <v>1030061725</v>
      </c>
      <c r="K56" s="203"/>
    </row>
    <row r="57" spans="1:6" ht="17.25">
      <c r="A57" s="3" t="s">
        <v>168</v>
      </c>
      <c r="B57" s="3"/>
      <c r="C57" s="3"/>
      <c r="D57" s="2" t="s">
        <v>170</v>
      </c>
      <c r="E57" s="112"/>
      <c r="F57" s="20">
        <v>2000000000</v>
      </c>
    </row>
    <row r="58" spans="1:6" ht="17.25">
      <c r="A58" s="3" t="s">
        <v>284</v>
      </c>
      <c r="B58" s="3"/>
      <c r="C58" s="3"/>
      <c r="D58" s="204">
        <v>828604610</v>
      </c>
      <c r="E58" s="112"/>
      <c r="F58" s="20">
        <v>1053921691</v>
      </c>
    </row>
    <row r="59" spans="1:6" ht="17.25">
      <c r="A59" s="3" t="s">
        <v>285</v>
      </c>
      <c r="B59" s="3"/>
      <c r="C59" s="3"/>
      <c r="D59" s="20"/>
      <c r="E59" s="112"/>
      <c r="F59" s="20">
        <v>1189382500</v>
      </c>
    </row>
    <row r="60" spans="1:6" ht="17.25">
      <c r="A60" s="2" t="s">
        <v>183</v>
      </c>
      <c r="D60" s="177">
        <v>102275309560</v>
      </c>
      <c r="E60" s="2"/>
      <c r="F60" s="2"/>
    </row>
    <row r="61" spans="1:6" ht="17.25">
      <c r="A61" s="2" t="s">
        <v>286</v>
      </c>
      <c r="D61" s="177"/>
      <c r="E61" s="2"/>
      <c r="F61" s="2"/>
    </row>
    <row r="62" spans="1:6" ht="17.25">
      <c r="A62" s="2" t="s">
        <v>287</v>
      </c>
      <c r="D62" s="55">
        <v>168853949</v>
      </c>
      <c r="F62" s="55">
        <v>1272841639</v>
      </c>
    </row>
    <row r="63" ht="18">
      <c r="A63" s="1" t="s">
        <v>288</v>
      </c>
    </row>
    <row r="64" spans="4:6" ht="17.25">
      <c r="D64" s="174" t="s">
        <v>245</v>
      </c>
      <c r="E64" s="133"/>
      <c r="F64" s="175" t="s">
        <v>246</v>
      </c>
    </row>
    <row r="65" spans="1:6" ht="18" hidden="1">
      <c r="A65" s="1" t="s">
        <v>289</v>
      </c>
      <c r="D65" s="205">
        <f>SUM(D66:D72)</f>
        <v>200782171</v>
      </c>
      <c r="F65" s="205">
        <f>SUM(F66:F72)</f>
        <v>3176788998</v>
      </c>
    </row>
    <row r="66" spans="1:6" ht="17.25">
      <c r="A66" s="206" t="s">
        <v>290</v>
      </c>
      <c r="D66" s="207" t="s">
        <v>291</v>
      </c>
      <c r="F66" s="105">
        <v>2956085567</v>
      </c>
    </row>
    <row r="67" spans="1:6" ht="17.25">
      <c r="A67" s="206" t="s">
        <v>292</v>
      </c>
      <c r="F67" s="105">
        <v>35208628</v>
      </c>
    </row>
    <row r="68" ht="17.25" hidden="1">
      <c r="A68" s="206" t="s">
        <v>293</v>
      </c>
    </row>
    <row r="69" spans="1:6" ht="17.25">
      <c r="A69" s="206" t="s">
        <v>294</v>
      </c>
      <c r="F69" s="105">
        <v>33532028</v>
      </c>
    </row>
    <row r="70" spans="1:4" ht="17.25">
      <c r="A70" s="206" t="s">
        <v>295</v>
      </c>
      <c r="D70" s="207" t="s">
        <v>291</v>
      </c>
    </row>
    <row r="71" spans="1:6" ht="17.25">
      <c r="A71" s="2" t="s">
        <v>296</v>
      </c>
      <c r="D71" s="208">
        <v>118158662</v>
      </c>
      <c r="E71" s="208"/>
      <c r="F71" s="208">
        <v>118158662</v>
      </c>
    </row>
    <row r="72" spans="1:6" ht="17.25">
      <c r="A72" s="206" t="s">
        <v>297</v>
      </c>
      <c r="D72" s="208">
        <v>82623509</v>
      </c>
      <c r="E72" s="208"/>
      <c r="F72" s="208">
        <v>33804113</v>
      </c>
    </row>
    <row r="73" spans="1:6" ht="18" hidden="1">
      <c r="A73" s="1" t="s">
        <v>298</v>
      </c>
      <c r="D73" s="205">
        <v>0</v>
      </c>
      <c r="F73" s="205">
        <v>0</v>
      </c>
    </row>
    <row r="74" ht="17.25" hidden="1">
      <c r="A74" s="206" t="s">
        <v>299</v>
      </c>
    </row>
    <row r="75" ht="17.25" hidden="1">
      <c r="A75" s="206" t="s">
        <v>300</v>
      </c>
    </row>
    <row r="76" spans="1:8" ht="18.75" thickBot="1">
      <c r="A76" s="1" t="s">
        <v>280</v>
      </c>
      <c r="D76" s="209">
        <f>D73+D65</f>
        <v>200782171</v>
      </c>
      <c r="F76" s="209">
        <f>F73+F65</f>
        <v>3176788998</v>
      </c>
      <c r="G76" s="105">
        <f>D76-'[1]BCDKT1-3'!D73</f>
        <v>0</v>
      </c>
      <c r="H76" s="105">
        <f>F76-'[1]BCDKT1-3'!E73</f>
        <v>0</v>
      </c>
    </row>
    <row r="78" ht="18">
      <c r="A78" s="1" t="s">
        <v>301</v>
      </c>
    </row>
    <row r="79" spans="4:6" ht="17.25">
      <c r="D79" s="174" t="s">
        <v>245</v>
      </c>
      <c r="E79" s="133"/>
      <c r="F79" s="175" t="s">
        <v>246</v>
      </c>
    </row>
    <row r="80" spans="1:6" ht="17.25">
      <c r="A80" s="2" t="s">
        <v>302</v>
      </c>
      <c r="D80" s="210" t="s">
        <v>303</v>
      </c>
      <c r="E80" s="153"/>
      <c r="F80" s="211">
        <v>144000000</v>
      </c>
    </row>
    <row r="81" spans="1:6" ht="17.25">
      <c r="A81" s="2" t="s">
        <v>304</v>
      </c>
      <c r="D81" s="211">
        <v>126000000</v>
      </c>
      <c r="E81" s="153"/>
      <c r="F81" s="211">
        <f>70292439+81144126</f>
        <v>151436565</v>
      </c>
    </row>
    <row r="82" spans="1:6" ht="17.25">
      <c r="A82" s="2" t="s">
        <v>305</v>
      </c>
      <c r="D82" s="211">
        <v>52500000</v>
      </c>
      <c r="E82" s="153"/>
      <c r="F82" s="211">
        <f>15000000+40000000</f>
        <v>55000000</v>
      </c>
    </row>
    <row r="83" spans="1:6" ht="17.25">
      <c r="A83" s="2" t="s">
        <v>306</v>
      </c>
      <c r="D83" s="211"/>
      <c r="E83" s="153"/>
      <c r="F83" s="211">
        <v>333684169</v>
      </c>
    </row>
    <row r="84" spans="1:6" ht="17.25">
      <c r="A84" s="2" t="s">
        <v>307</v>
      </c>
      <c r="D84" s="148"/>
      <c r="F84" s="148">
        <v>56281282</v>
      </c>
    </row>
    <row r="85" spans="1:8" ht="18.75" thickBot="1">
      <c r="A85" s="1" t="s">
        <v>280</v>
      </c>
      <c r="D85" s="212">
        <f>SUM(D80:D84)</f>
        <v>178500000</v>
      </c>
      <c r="F85" s="213">
        <f>SUM(F80:F84)</f>
        <v>740402016</v>
      </c>
      <c r="G85" s="105">
        <f>D85-'[1]BCDKT1-3'!D75</f>
        <v>0</v>
      </c>
      <c r="H85" s="105">
        <f>F85-'[1]BCDKT1-3'!E75</f>
        <v>0</v>
      </c>
    </row>
    <row r="86" ht="12.75" customHeight="1"/>
    <row r="87" ht="18">
      <c r="A87" s="1" t="s">
        <v>308</v>
      </c>
    </row>
    <row r="88" spans="4:8" ht="17.25">
      <c r="D88" s="174" t="s">
        <v>245</v>
      </c>
      <c r="E88" s="133"/>
      <c r="F88" s="175" t="s">
        <v>246</v>
      </c>
      <c r="H88" s="7"/>
    </row>
    <row r="89" spans="1:6" ht="17.25">
      <c r="A89" s="206" t="s">
        <v>309</v>
      </c>
      <c r="D89" s="211">
        <v>17151990</v>
      </c>
      <c r="E89" s="153"/>
      <c r="F89" s="211">
        <v>3563000</v>
      </c>
    </row>
    <row r="90" spans="1:8" ht="17.25">
      <c r="A90" s="206" t="s">
        <v>310</v>
      </c>
      <c r="D90" s="148">
        <v>35278500</v>
      </c>
      <c r="F90" s="148">
        <v>0</v>
      </c>
      <c r="H90" s="7"/>
    </row>
    <row r="91" spans="1:6" ht="17.25" hidden="1">
      <c r="A91" s="206" t="s">
        <v>311</v>
      </c>
      <c r="D91" s="148">
        <v>0</v>
      </c>
      <c r="F91" s="148">
        <v>0</v>
      </c>
    </row>
    <row r="92" spans="1:6" ht="17.25" hidden="1">
      <c r="A92" s="206" t="s">
        <v>312</v>
      </c>
      <c r="D92" s="148"/>
      <c r="F92" s="148"/>
    </row>
    <row r="93" spans="1:6" ht="17.25" hidden="1">
      <c r="A93" s="206" t="s">
        <v>313</v>
      </c>
      <c r="D93" s="148"/>
      <c r="F93" s="148"/>
    </row>
    <row r="94" spans="1:6" ht="17.25">
      <c r="A94" s="206" t="s">
        <v>314</v>
      </c>
      <c r="D94" s="148">
        <v>3031735696</v>
      </c>
      <c r="F94" s="148">
        <v>1967810927</v>
      </c>
    </row>
    <row r="95" spans="1:8" ht="18.75" thickBot="1">
      <c r="A95" s="1" t="s">
        <v>280</v>
      </c>
      <c r="D95" s="212">
        <f>SUM(D89:D94)</f>
        <v>3084166186</v>
      </c>
      <c r="F95" s="212">
        <f>SUM(F89:F94)</f>
        <v>1971373927</v>
      </c>
      <c r="G95" s="105">
        <f>'[1]BCDKT1-3'!D78-D95</f>
        <v>0</v>
      </c>
      <c r="H95" s="105">
        <f>F95-'[1]BCDKT1-3'!E78</f>
        <v>0</v>
      </c>
    </row>
    <row r="96" spans="1:6" ht="18">
      <c r="A96" s="1"/>
      <c r="D96" s="214"/>
      <c r="F96" s="151"/>
    </row>
    <row r="97" spans="1:6" ht="17.25">
      <c r="A97" s="171" t="s">
        <v>315</v>
      </c>
      <c r="D97" s="215">
        <f>SUM(D98:D99)</f>
        <v>3031735696</v>
      </c>
      <c r="F97" s="215">
        <f>SUM(F98:F99)</f>
        <v>1967810927</v>
      </c>
    </row>
    <row r="98" spans="1:6" ht="17.25">
      <c r="A98" s="2" t="s">
        <v>316</v>
      </c>
      <c r="D98" s="216">
        <v>3025735696</v>
      </c>
      <c r="F98" s="216">
        <f>1961810927</f>
        <v>1961810927</v>
      </c>
    </row>
    <row r="99" spans="1:6" ht="17.25">
      <c r="A99" s="2" t="s">
        <v>317</v>
      </c>
      <c r="D99" s="216">
        <v>6000000</v>
      </c>
      <c r="F99" s="216">
        <f>3000000+3000000</f>
        <v>6000000</v>
      </c>
    </row>
    <row r="100" ht="14.25" customHeight="1">
      <c r="A100" s="171"/>
    </row>
    <row r="101" ht="18" hidden="1">
      <c r="A101" s="1" t="s">
        <v>318</v>
      </c>
    </row>
    <row r="102" spans="4:6" ht="18" hidden="1">
      <c r="D102" s="117" t="str">
        <f>'[1]BCDKT1-3'!D67</f>
        <v>Soá cuoái quí</v>
      </c>
      <c r="E102" s="153"/>
      <c r="F102" s="117" t="str">
        <f>'[1]BCDKT1-3'!E67</f>
        <v>Soá ñaàu naêm</v>
      </c>
    </row>
    <row r="103" spans="3:6" ht="17.25" hidden="1">
      <c r="C103" s="217"/>
      <c r="D103" s="148">
        <f>'[1]BCDKT1-3'!D83</f>
        <v>0</v>
      </c>
      <c r="E103" s="108"/>
      <c r="F103" s="105">
        <f>'[1]BCDKT1-3'!E83</f>
        <v>0</v>
      </c>
    </row>
    <row r="104" spans="1:6" ht="18.75" hidden="1" thickBot="1">
      <c r="A104" s="66" t="s">
        <v>198</v>
      </c>
      <c r="D104" s="218">
        <f>SUM(D103)</f>
        <v>0</v>
      </c>
      <c r="E104" s="108"/>
      <c r="F104" s="218">
        <f>SUM(F103)</f>
        <v>0</v>
      </c>
    </row>
    <row r="105" spans="1:4" ht="12" customHeight="1" hidden="1">
      <c r="A105" s="312"/>
      <c r="B105" s="312"/>
      <c r="C105" s="312"/>
      <c r="D105" s="312"/>
    </row>
    <row r="106" ht="18">
      <c r="A106" s="1" t="s">
        <v>319</v>
      </c>
    </row>
    <row r="107" spans="4:6" ht="17.25">
      <c r="D107" s="174" t="s">
        <v>245</v>
      </c>
      <c r="E107" s="133"/>
      <c r="F107" s="175" t="s">
        <v>246</v>
      </c>
    </row>
    <row r="108" spans="1:7" ht="17.25">
      <c r="A108" s="2" t="s">
        <v>320</v>
      </c>
      <c r="D108" s="105">
        <f>'[1]BCDKT1-3'!D84</f>
        <v>310144500</v>
      </c>
      <c r="F108" s="105">
        <v>310144500</v>
      </c>
      <c r="G108" s="2"/>
    </row>
    <row r="109" ht="17.25">
      <c r="A109" s="219" t="s">
        <v>321</v>
      </c>
    </row>
    <row r="110" ht="17.25">
      <c r="A110" s="206"/>
    </row>
  </sheetData>
  <mergeCells count="3">
    <mergeCell ref="A43:F43"/>
    <mergeCell ref="A46:F46"/>
    <mergeCell ref="A105:D1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72"/>
  <sheetViews>
    <sheetView workbookViewId="0" topLeftCell="B1">
      <selection activeCell="A29" sqref="A29"/>
    </sheetView>
  </sheetViews>
  <sheetFormatPr defaultColWidth="8.796875" defaultRowHeight="14.25"/>
  <cols>
    <col min="1" max="1" width="34.8984375" style="9" customWidth="1"/>
    <col min="2" max="2" width="15.59765625" style="7" customWidth="1"/>
    <col min="3" max="3" width="15.09765625" style="7" customWidth="1"/>
    <col min="4" max="4" width="14.69921875" style="7" customWidth="1"/>
    <col min="5" max="5" width="14.19921875" style="7" customWidth="1"/>
    <col min="6" max="6" width="6.19921875" style="7" customWidth="1"/>
    <col min="7" max="7" width="17.19921875" style="7" customWidth="1"/>
    <col min="8" max="8" width="18.3984375" style="7" bestFit="1" customWidth="1"/>
    <col min="9" max="9" width="16.59765625" style="7" customWidth="1"/>
    <col min="10" max="16384" width="9" style="9" customWidth="1"/>
  </cols>
  <sheetData>
    <row r="1" spans="1:7" ht="18">
      <c r="A1" s="31" t="str">
        <f>'[1]thongtin'!B1</f>
        <v>Coâng ty Coå phaàn Vieãn thoâng Thaêng Long</v>
      </c>
      <c r="E1" s="8" t="str">
        <f>'[1]thongtin'!B3</f>
        <v>Baùo caùo taøi chính</v>
      </c>
      <c r="G1" s="51"/>
    </row>
    <row r="2" spans="1:9" s="10" customFormat="1" ht="17.25">
      <c r="A2" s="10" t="str">
        <f>'[1]thongtin'!B2</f>
        <v>Thoân La Döông, Xaõ Döông Noäi, Haø Ñoâng, Tænh Haø Taây</v>
      </c>
      <c r="B2" s="77"/>
      <c r="C2" s="77"/>
      <c r="D2" s="12"/>
      <c r="E2" s="8" t="str">
        <f>'[1]thongtin'!B4</f>
        <v>Taïi ngaøy 30/09/2007</v>
      </c>
      <c r="F2" s="77"/>
      <c r="G2" s="12"/>
      <c r="H2" s="77"/>
      <c r="I2" s="77"/>
    </row>
    <row r="3" spans="1:9" s="6" customFormat="1" ht="9" customHeight="1">
      <c r="A3" s="9"/>
      <c r="B3" s="13"/>
      <c r="C3" s="13"/>
      <c r="D3" s="55"/>
      <c r="E3" s="55"/>
      <c r="F3" s="13"/>
      <c r="G3" s="55"/>
      <c r="H3" s="13"/>
      <c r="I3" s="13"/>
    </row>
    <row r="4" spans="1:7" ht="17.25">
      <c r="A4" s="152" t="s">
        <v>200</v>
      </c>
      <c r="B4" s="15"/>
      <c r="C4" s="15"/>
      <c r="D4" s="15"/>
      <c r="E4" s="15"/>
      <c r="F4" s="15"/>
      <c r="G4" s="153" t="str">
        <f>'[1]thongtin'!B9</f>
        <v>Ñôn vò tính: VND</v>
      </c>
    </row>
    <row r="5" spans="1:8" ht="4.5" customHeight="1">
      <c r="A5" s="17"/>
      <c r="B5" s="15"/>
      <c r="C5" s="15"/>
      <c r="D5" s="15"/>
      <c r="E5" s="109"/>
      <c r="F5" s="15"/>
      <c r="G5" s="153"/>
      <c r="H5" s="154"/>
    </row>
    <row r="6" spans="1:7" ht="17.25" customHeight="1">
      <c r="A6" s="318" t="s">
        <v>113</v>
      </c>
      <c r="B6" s="313" t="s">
        <v>201</v>
      </c>
      <c r="C6" s="313" t="s">
        <v>202</v>
      </c>
      <c r="D6" s="313" t="s">
        <v>203</v>
      </c>
      <c r="E6" s="313" t="s">
        <v>204</v>
      </c>
      <c r="F6" s="313"/>
      <c r="G6" s="316" t="s">
        <v>205</v>
      </c>
    </row>
    <row r="7" spans="1:7" ht="17.25" customHeight="1">
      <c r="A7" s="319"/>
      <c r="B7" s="314"/>
      <c r="C7" s="314"/>
      <c r="D7" s="314"/>
      <c r="E7" s="314"/>
      <c r="F7" s="315"/>
      <c r="G7" s="317"/>
    </row>
    <row r="8" spans="1:6" ht="17.25">
      <c r="A8" s="155" t="s">
        <v>206</v>
      </c>
      <c r="B8" s="15"/>
      <c r="C8" s="15"/>
      <c r="D8" s="15"/>
      <c r="E8" s="15"/>
      <c r="F8" s="15"/>
    </row>
    <row r="9" spans="1:8" ht="18">
      <c r="A9" s="4" t="s">
        <v>207</v>
      </c>
      <c r="B9" s="27">
        <v>2639653887</v>
      </c>
      <c r="C9" s="27">
        <v>27477771255</v>
      </c>
      <c r="D9" s="27">
        <v>1783900248</v>
      </c>
      <c r="E9" s="27">
        <v>1204560254</v>
      </c>
      <c r="F9" s="27"/>
      <c r="G9" s="62">
        <v>33105885644</v>
      </c>
      <c r="H9" s="7">
        <f>G9-'[1]BCDKT1-3'!E38</f>
        <v>0</v>
      </c>
    </row>
    <row r="10" spans="1:7" ht="18">
      <c r="A10" s="4" t="s">
        <v>208</v>
      </c>
      <c r="B10" s="33">
        <v>510317699</v>
      </c>
      <c r="C10" s="33">
        <f>C11+C13</f>
        <v>6527265371</v>
      </c>
      <c r="D10" s="33">
        <v>0</v>
      </c>
      <c r="E10" s="33">
        <v>39523250</v>
      </c>
      <c r="F10" s="15">
        <v>0</v>
      </c>
      <c r="G10" s="62">
        <f>B10+C10+E10</f>
        <v>7077106320</v>
      </c>
    </row>
    <row r="11" spans="1:7" ht="17.25">
      <c r="A11" s="17" t="s">
        <v>209</v>
      </c>
      <c r="B11" s="28"/>
      <c r="C11" s="28">
        <v>1400391347</v>
      </c>
      <c r="D11" s="28"/>
      <c r="E11" s="28">
        <v>39523250</v>
      </c>
      <c r="F11" s="15"/>
      <c r="G11" s="7">
        <f>B11+C11+D11+E11</f>
        <v>1439914597</v>
      </c>
    </row>
    <row r="12" spans="1:7" ht="17.25" hidden="1">
      <c r="A12" s="17" t="s">
        <v>210</v>
      </c>
      <c r="B12" s="15"/>
      <c r="C12" s="28"/>
      <c r="D12" s="28"/>
      <c r="E12" s="28"/>
      <c r="F12" s="15">
        <v>0</v>
      </c>
      <c r="G12" s="7">
        <f>B12+C12+D12+E12</f>
        <v>0</v>
      </c>
    </row>
    <row r="13" spans="1:7" ht="17.25">
      <c r="A13" s="17" t="s">
        <v>211</v>
      </c>
      <c r="B13" s="15">
        <v>510317699</v>
      </c>
      <c r="C13" s="28">
        <f>4992148524+134725500</f>
        <v>5126874024</v>
      </c>
      <c r="D13" s="28"/>
      <c r="E13" s="28"/>
      <c r="F13" s="15"/>
      <c r="G13" s="7">
        <f>B13+C13+D13+E13</f>
        <v>5637191723</v>
      </c>
    </row>
    <row r="14" spans="1:6" ht="17.25">
      <c r="A14" s="17" t="s">
        <v>212</v>
      </c>
      <c r="B14" s="15"/>
      <c r="C14" s="28"/>
      <c r="D14" s="28"/>
      <c r="E14" s="28"/>
      <c r="F14" s="15"/>
    </row>
    <row r="15" spans="1:7" ht="17.25">
      <c r="A15" s="17" t="s">
        <v>213</v>
      </c>
      <c r="B15" s="28"/>
      <c r="C15" s="28"/>
      <c r="D15" s="28"/>
      <c r="E15" s="28"/>
      <c r="F15" s="15"/>
      <c r="G15" s="7">
        <v>0</v>
      </c>
    </row>
    <row r="16" spans="1:7" ht="18">
      <c r="A16" s="4" t="s">
        <v>214</v>
      </c>
      <c r="B16" s="27">
        <v>0</v>
      </c>
      <c r="C16" s="27">
        <v>0</v>
      </c>
      <c r="D16" s="27">
        <v>0</v>
      </c>
      <c r="E16" s="27">
        <f>E19</f>
        <v>39523250</v>
      </c>
      <c r="F16" s="15">
        <v>0</v>
      </c>
      <c r="G16" s="62">
        <f>G19</f>
        <v>39523250</v>
      </c>
    </row>
    <row r="17" spans="1:7" ht="17.25">
      <c r="A17" s="29" t="s">
        <v>212</v>
      </c>
      <c r="B17" s="28"/>
      <c r="C17" s="28"/>
      <c r="D17" s="28"/>
      <c r="E17" s="28"/>
      <c r="F17" s="15"/>
      <c r="G17" s="7">
        <v>0</v>
      </c>
    </row>
    <row r="18" spans="1:7" ht="17.25">
      <c r="A18" s="29" t="s">
        <v>215</v>
      </c>
      <c r="B18" s="28"/>
      <c r="C18" s="28"/>
      <c r="D18" s="28"/>
      <c r="E18" s="28"/>
      <c r="F18" s="15"/>
      <c r="G18" s="7">
        <v>0</v>
      </c>
    </row>
    <row r="19" spans="1:7" ht="17.25">
      <c r="A19" s="29" t="s">
        <v>216</v>
      </c>
      <c r="B19" s="28"/>
      <c r="C19" s="28"/>
      <c r="D19" s="28"/>
      <c r="E19" s="28">
        <v>39523250</v>
      </c>
      <c r="F19" s="15"/>
      <c r="G19" s="7">
        <f aca="true" t="shared" si="0" ref="G19:G26">SUM(B19:F19)</f>
        <v>39523250</v>
      </c>
    </row>
    <row r="20" spans="1:9" s="6" customFormat="1" ht="18">
      <c r="A20" s="4" t="s">
        <v>217</v>
      </c>
      <c r="B20" s="27">
        <f>B9+B10-B16</f>
        <v>3149971586</v>
      </c>
      <c r="C20" s="27">
        <f>C9+C10-C16</f>
        <v>34005036626</v>
      </c>
      <c r="D20" s="27">
        <f>D9+D10-D16</f>
        <v>1783900248</v>
      </c>
      <c r="E20" s="27">
        <f>E9+E10-E16</f>
        <v>1204560254</v>
      </c>
      <c r="F20" s="33">
        <f>F9+F10-F16</f>
        <v>0</v>
      </c>
      <c r="G20" s="60">
        <f t="shared" si="0"/>
        <v>40143468714</v>
      </c>
      <c r="H20" s="13">
        <f>G20-'[1]BCDKT1-3'!D38</f>
        <v>0</v>
      </c>
      <c r="I20" s="13"/>
    </row>
    <row r="21" spans="1:9" s="6" customFormat="1" ht="17.25" hidden="1">
      <c r="A21" s="29" t="s">
        <v>218</v>
      </c>
      <c r="B21" s="28"/>
      <c r="C21" s="28"/>
      <c r="D21" s="28"/>
      <c r="E21" s="28"/>
      <c r="F21" s="28"/>
      <c r="G21" s="13">
        <f t="shared" si="0"/>
        <v>0</v>
      </c>
      <c r="H21" s="13"/>
      <c r="I21" s="13"/>
    </row>
    <row r="22" spans="1:9" s="6" customFormat="1" ht="17.25" hidden="1">
      <c r="A22" s="29" t="s">
        <v>219</v>
      </c>
      <c r="B22" s="28"/>
      <c r="C22" s="28"/>
      <c r="D22" s="28"/>
      <c r="E22" s="28"/>
      <c r="F22" s="28"/>
      <c r="G22" s="13">
        <f t="shared" si="0"/>
        <v>0</v>
      </c>
      <c r="H22" s="13"/>
      <c r="I22" s="13"/>
    </row>
    <row r="23" spans="1:9" s="6" customFormat="1" ht="17.25" hidden="1">
      <c r="A23" s="29" t="s">
        <v>220</v>
      </c>
      <c r="B23" s="28"/>
      <c r="C23" s="28"/>
      <c r="D23" s="28"/>
      <c r="E23" s="28"/>
      <c r="F23" s="28"/>
      <c r="G23" s="13">
        <f t="shared" si="0"/>
        <v>0</v>
      </c>
      <c r="H23" s="13"/>
      <c r="I23" s="13"/>
    </row>
    <row r="24" spans="1:7" ht="17.25">
      <c r="A24" s="156" t="s">
        <v>221</v>
      </c>
      <c r="B24" s="28"/>
      <c r="C24" s="28"/>
      <c r="D24" s="28"/>
      <c r="E24" s="28"/>
      <c r="F24" s="15"/>
      <c r="G24" s="7">
        <f t="shared" si="0"/>
        <v>0</v>
      </c>
    </row>
    <row r="25" spans="1:8" ht="18">
      <c r="A25" s="4" t="s">
        <v>222</v>
      </c>
      <c r="B25" s="27">
        <v>200556372</v>
      </c>
      <c r="C25" s="27">
        <v>15752707071</v>
      </c>
      <c r="D25" s="27">
        <v>275242386</v>
      </c>
      <c r="E25" s="27">
        <v>228336306</v>
      </c>
      <c r="F25" s="33"/>
      <c r="G25" s="62">
        <f t="shared" si="0"/>
        <v>16456842135</v>
      </c>
      <c r="H25" s="7">
        <f>G25+'[1]BCDKT1-3'!E39</f>
        <v>0</v>
      </c>
    </row>
    <row r="26" spans="1:8" ht="18">
      <c r="A26" s="4" t="s">
        <v>223</v>
      </c>
      <c r="B26" s="27">
        <f>SUM(B27:B28)</f>
        <v>469011775</v>
      </c>
      <c r="C26" s="27">
        <f>SUM(C27:C28)</f>
        <v>6065287718</v>
      </c>
      <c r="D26" s="27">
        <f>SUM(D27:D28)</f>
        <v>222987537</v>
      </c>
      <c r="E26" s="27">
        <f>SUM(E27:E28)</f>
        <v>374765473</v>
      </c>
      <c r="F26" s="33"/>
      <c r="G26" s="62">
        <f t="shared" si="0"/>
        <v>7132052503</v>
      </c>
      <c r="H26" s="154"/>
    </row>
    <row r="27" spans="1:8" ht="17.25">
      <c r="A27" s="29" t="s">
        <v>224</v>
      </c>
      <c r="B27" s="28">
        <v>469011775</v>
      </c>
      <c r="C27" s="28">
        <v>6065287718</v>
      </c>
      <c r="D27" s="28">
        <v>222987537</v>
      </c>
      <c r="E27" s="28">
        <v>374765473</v>
      </c>
      <c r="F27" s="15"/>
      <c r="G27" s="7">
        <f>B27+C27+D27+E27</f>
        <v>7132052503</v>
      </c>
      <c r="H27" s="154"/>
    </row>
    <row r="28" spans="1:8" ht="17.25">
      <c r="A28" s="29" t="s">
        <v>225</v>
      </c>
      <c r="B28" s="28"/>
      <c r="C28" s="28"/>
      <c r="D28" s="28"/>
      <c r="E28" s="28"/>
      <c r="F28" s="15"/>
      <c r="G28" s="7">
        <f aca="true" t="shared" si="1" ref="G28:G38">SUM(B28:F28)</f>
        <v>0</v>
      </c>
      <c r="H28" s="154"/>
    </row>
    <row r="29" spans="1:9" s="43" customFormat="1" ht="18">
      <c r="A29" s="4" t="s">
        <v>214</v>
      </c>
      <c r="B29" s="27">
        <f>SUM(B30:B34)</f>
        <v>0</v>
      </c>
      <c r="C29" s="27">
        <f>SUM(C30:C34)</f>
        <v>0</v>
      </c>
      <c r="D29" s="27">
        <f>SUM(D30:D34)</f>
        <v>0</v>
      </c>
      <c r="E29" s="27">
        <f>SUM(E30:E34)</f>
        <v>4391471</v>
      </c>
      <c r="F29" s="33">
        <v>0</v>
      </c>
      <c r="G29" s="62">
        <f t="shared" si="1"/>
        <v>4391471</v>
      </c>
      <c r="H29" s="62"/>
      <c r="I29" s="62"/>
    </row>
    <row r="30" spans="1:9" s="43" customFormat="1" ht="18">
      <c r="A30" s="29" t="s">
        <v>212</v>
      </c>
      <c r="B30" s="28"/>
      <c r="C30" s="28"/>
      <c r="D30" s="28"/>
      <c r="E30" s="28"/>
      <c r="F30" s="33"/>
      <c r="G30" s="62">
        <f t="shared" si="1"/>
        <v>0</v>
      </c>
      <c r="H30" s="62"/>
      <c r="I30" s="62"/>
    </row>
    <row r="31" spans="1:9" s="43" customFormat="1" ht="18" hidden="1">
      <c r="A31" s="29" t="s">
        <v>215</v>
      </c>
      <c r="B31" s="28"/>
      <c r="C31" s="28"/>
      <c r="D31" s="28"/>
      <c r="E31" s="28"/>
      <c r="F31" s="33"/>
      <c r="G31" s="7">
        <f t="shared" si="1"/>
        <v>0</v>
      </c>
      <c r="H31" s="62"/>
      <c r="I31" s="62"/>
    </row>
    <row r="32" spans="1:9" s="43" customFormat="1" ht="18" hidden="1">
      <c r="A32" s="29" t="s">
        <v>226</v>
      </c>
      <c r="B32" s="28"/>
      <c r="C32" s="28"/>
      <c r="D32" s="28"/>
      <c r="E32" s="28"/>
      <c r="F32" s="33"/>
      <c r="G32" s="7">
        <f t="shared" si="1"/>
        <v>0</v>
      </c>
      <c r="H32" s="62"/>
      <c r="I32" s="62"/>
    </row>
    <row r="33" spans="1:9" s="43" customFormat="1" ht="18" hidden="1">
      <c r="A33" s="29" t="s">
        <v>227</v>
      </c>
      <c r="B33" s="28"/>
      <c r="C33" s="27"/>
      <c r="D33" s="27"/>
      <c r="E33" s="27"/>
      <c r="F33" s="33"/>
      <c r="G33" s="7">
        <f t="shared" si="1"/>
        <v>0</v>
      </c>
      <c r="H33" s="62"/>
      <c r="I33" s="62"/>
    </row>
    <row r="34" spans="1:9" s="43" customFormat="1" ht="18">
      <c r="A34" s="29" t="s">
        <v>216</v>
      </c>
      <c r="B34" s="28"/>
      <c r="C34" s="28"/>
      <c r="D34" s="28"/>
      <c r="E34" s="28">
        <v>4391471</v>
      </c>
      <c r="F34" s="33"/>
      <c r="G34" s="7">
        <f t="shared" si="1"/>
        <v>4391471</v>
      </c>
      <c r="H34" s="62"/>
      <c r="I34" s="62"/>
    </row>
    <row r="35" spans="1:9" s="6" customFormat="1" ht="18">
      <c r="A35" s="4" t="s">
        <v>217</v>
      </c>
      <c r="B35" s="27">
        <f>B25+B26-B29</f>
        <v>669568147</v>
      </c>
      <c r="C35" s="27">
        <f>C25+C26-C29</f>
        <v>21817994789</v>
      </c>
      <c r="D35" s="27">
        <f>D25+D26-D29</f>
        <v>498229923</v>
      </c>
      <c r="E35" s="27">
        <f>E25+E26-E29</f>
        <v>598710308</v>
      </c>
      <c r="F35" s="27">
        <f>F25+F26-F29</f>
        <v>0</v>
      </c>
      <c r="G35" s="62">
        <f>SUM(B35:F35)</f>
        <v>23584503167</v>
      </c>
      <c r="H35" s="13">
        <f>G35+'[1]BCDKT1-3'!D39</f>
        <v>0</v>
      </c>
      <c r="I35" s="13"/>
    </row>
    <row r="36" spans="1:7" ht="17.25">
      <c r="A36" s="156" t="s">
        <v>228</v>
      </c>
      <c r="B36" s="28"/>
      <c r="C36" s="28"/>
      <c r="D36" s="28"/>
      <c r="E36" s="28"/>
      <c r="F36" s="15"/>
      <c r="G36" s="7">
        <f t="shared" si="1"/>
        <v>0</v>
      </c>
    </row>
    <row r="37" spans="1:9" s="50" customFormat="1" ht="18">
      <c r="A37" s="4" t="s">
        <v>229</v>
      </c>
      <c r="B37" s="27">
        <f>B9-B25</f>
        <v>2439097515</v>
      </c>
      <c r="C37" s="27">
        <f>C9-C25</f>
        <v>11725064184</v>
      </c>
      <c r="D37" s="27">
        <f>D9-D25</f>
        <v>1508657862</v>
      </c>
      <c r="E37" s="27">
        <f>E9-E25</f>
        <v>976223948</v>
      </c>
      <c r="F37" s="27">
        <f>F9-F25</f>
        <v>0</v>
      </c>
      <c r="G37" s="60">
        <f t="shared" si="1"/>
        <v>16649043509</v>
      </c>
      <c r="H37" s="60">
        <f>G37-'[1]BCDKT1-3'!E37</f>
        <v>0</v>
      </c>
      <c r="I37" s="60"/>
    </row>
    <row r="38" spans="1:9" s="43" customFormat="1" ht="18">
      <c r="A38" s="157" t="s">
        <v>230</v>
      </c>
      <c r="B38" s="158">
        <f>B20-B35</f>
        <v>2480403439</v>
      </c>
      <c r="C38" s="158">
        <f>C20-C35</f>
        <v>12187041837</v>
      </c>
      <c r="D38" s="158">
        <f>D20-D35</f>
        <v>1285670325</v>
      </c>
      <c r="E38" s="158">
        <f>E20-E35</f>
        <v>605849946</v>
      </c>
      <c r="F38" s="158">
        <f>F20-F35</f>
        <v>0</v>
      </c>
      <c r="G38" s="159">
        <f t="shared" si="1"/>
        <v>16558965547</v>
      </c>
      <c r="H38" s="62">
        <f>G38-'[1]BCDKT1-3'!D37</f>
        <v>0</v>
      </c>
      <c r="I38" s="62"/>
    </row>
    <row r="39" spans="1:9" s="6" customFormat="1" ht="18" hidden="1">
      <c r="A39" s="29" t="s">
        <v>231</v>
      </c>
      <c r="B39" s="28"/>
      <c r="C39" s="28"/>
      <c r="D39" s="28"/>
      <c r="E39" s="28">
        <v>0</v>
      </c>
      <c r="F39" s="28"/>
      <c r="G39" s="60"/>
      <c r="H39" s="13"/>
      <c r="I39" s="13"/>
    </row>
    <row r="40" spans="1:6" ht="17.25">
      <c r="A40" s="37"/>
      <c r="B40" s="15"/>
      <c r="C40" s="160"/>
      <c r="D40" s="15"/>
      <c r="E40" s="15"/>
      <c r="F40" s="15"/>
    </row>
    <row r="41" spans="1:6" ht="17.25" hidden="1">
      <c r="A41" s="37" t="s">
        <v>232</v>
      </c>
      <c r="B41" s="15"/>
      <c r="C41" s="15"/>
      <c r="D41" s="15"/>
      <c r="E41" s="15"/>
      <c r="F41" s="15"/>
    </row>
    <row r="42" spans="1:6" ht="17.25">
      <c r="A42" s="17"/>
      <c r="B42" s="15"/>
      <c r="C42" s="15"/>
      <c r="D42" s="15"/>
      <c r="E42" s="15"/>
      <c r="F42" s="15"/>
    </row>
    <row r="43" spans="1:6" ht="17.25">
      <c r="A43" s="17"/>
      <c r="B43" s="28"/>
      <c r="C43" s="28"/>
      <c r="D43" s="28"/>
      <c r="E43" s="28"/>
      <c r="F43" s="15"/>
    </row>
    <row r="44" spans="1:6" ht="17.25">
      <c r="A44" s="17"/>
      <c r="B44" s="15"/>
      <c r="C44" s="15"/>
      <c r="D44" s="15"/>
      <c r="E44" s="15"/>
      <c r="F44" s="15"/>
    </row>
    <row r="45" spans="1:6" ht="17.25">
      <c r="A45" s="17"/>
      <c r="B45" s="15"/>
      <c r="C45" s="15"/>
      <c r="D45" s="15"/>
      <c r="E45" s="15"/>
      <c r="F45" s="15"/>
    </row>
    <row r="46" spans="1:9" s="50" customFormat="1" ht="18">
      <c r="A46" s="4"/>
      <c r="B46" s="27"/>
      <c r="C46" s="27"/>
      <c r="D46" s="8"/>
      <c r="E46" s="27"/>
      <c r="F46" s="27"/>
      <c r="G46" s="161"/>
      <c r="H46" s="60"/>
      <c r="I46" s="60"/>
    </row>
    <row r="47" spans="1:9" s="6" customFormat="1" ht="18">
      <c r="A47" s="29"/>
      <c r="B47" s="28"/>
      <c r="C47" s="28"/>
      <c r="D47" s="8"/>
      <c r="E47" s="28"/>
      <c r="F47" s="8"/>
      <c r="G47" s="51"/>
      <c r="H47" s="13"/>
      <c r="I47" s="13"/>
    </row>
    <row r="48" spans="1:9" s="6" customFormat="1" ht="17.25">
      <c r="A48" s="29"/>
      <c r="B48" s="28"/>
      <c r="C48" s="28"/>
      <c r="D48" s="20"/>
      <c r="E48" s="28"/>
      <c r="F48" s="20"/>
      <c r="G48" s="55"/>
      <c r="H48" s="13"/>
      <c r="I48" s="13"/>
    </row>
    <row r="49" spans="1:9" s="6" customFormat="1" ht="17.25">
      <c r="A49" s="29"/>
      <c r="B49" s="28"/>
      <c r="C49" s="28"/>
      <c r="D49" s="20"/>
      <c r="E49" s="28"/>
      <c r="F49" s="20"/>
      <c r="G49" s="55"/>
      <c r="H49" s="13"/>
      <c r="I49" s="13"/>
    </row>
    <row r="50" spans="1:9" s="6" customFormat="1" ht="17.25">
      <c r="A50" s="29"/>
      <c r="B50" s="28"/>
      <c r="C50" s="28"/>
      <c r="D50" s="20"/>
      <c r="E50" s="28"/>
      <c r="F50" s="20"/>
      <c r="G50" s="55"/>
      <c r="H50" s="13"/>
      <c r="I50" s="13"/>
    </row>
    <row r="51" spans="1:9" s="6" customFormat="1" ht="17.25">
      <c r="A51" s="29"/>
      <c r="B51" s="28"/>
      <c r="C51" s="28"/>
      <c r="D51" s="20"/>
      <c r="E51" s="28"/>
      <c r="F51" s="20"/>
      <c r="G51" s="55"/>
      <c r="H51" s="13"/>
      <c r="I51" s="13"/>
    </row>
    <row r="52" spans="1:9" s="6" customFormat="1" ht="17.25">
      <c r="A52" s="17"/>
      <c r="B52" s="28"/>
      <c r="C52" s="28"/>
      <c r="D52" s="20"/>
      <c r="E52" s="28"/>
      <c r="F52" s="20"/>
      <c r="G52" s="55"/>
      <c r="H52" s="13"/>
      <c r="I52" s="13"/>
    </row>
    <row r="53" spans="1:7" ht="17.25" hidden="1">
      <c r="A53" s="31" t="s">
        <v>233</v>
      </c>
      <c r="B53" s="15"/>
      <c r="C53" s="15"/>
      <c r="D53" s="15"/>
      <c r="E53" s="15"/>
      <c r="F53" s="15"/>
      <c r="G53" s="161">
        <f>G5</f>
        <v>0</v>
      </c>
    </row>
    <row r="54" spans="1:6" ht="7.5" customHeight="1" hidden="1">
      <c r="A54" s="17"/>
      <c r="B54" s="15"/>
      <c r="C54" s="15"/>
      <c r="D54" s="15"/>
      <c r="E54" s="15"/>
      <c r="F54" s="15"/>
    </row>
    <row r="55" spans="1:9" s="43" customFormat="1" ht="18" hidden="1">
      <c r="A55" s="31"/>
      <c r="B55" s="162" t="s">
        <v>25</v>
      </c>
      <c r="C55" s="163"/>
      <c r="D55" s="33"/>
      <c r="E55" s="162" t="s">
        <v>234</v>
      </c>
      <c r="F55" s="162" t="s">
        <v>235</v>
      </c>
      <c r="G55" s="164" t="s">
        <v>236</v>
      </c>
      <c r="H55" s="62"/>
      <c r="I55" s="62"/>
    </row>
    <row r="56" spans="1:9" s="43" customFormat="1" ht="7.5" customHeight="1" hidden="1">
      <c r="A56" s="31"/>
      <c r="B56" s="163"/>
      <c r="C56" s="163"/>
      <c r="D56" s="33"/>
      <c r="E56" s="163"/>
      <c r="F56" s="163"/>
      <c r="G56" s="73"/>
      <c r="H56" s="62"/>
      <c r="I56" s="62"/>
    </row>
    <row r="57" spans="1:8" ht="18" hidden="1">
      <c r="A57" s="155" t="s">
        <v>237</v>
      </c>
      <c r="B57" s="27">
        <f aca="true" t="shared" si="2" ref="B57:G57">SUM(B58:B60)</f>
        <v>16893904.02</v>
      </c>
      <c r="C57" s="27">
        <f t="shared" si="2"/>
        <v>0</v>
      </c>
      <c r="D57" s="27">
        <f t="shared" si="2"/>
        <v>0</v>
      </c>
      <c r="E57" s="27">
        <f t="shared" si="2"/>
        <v>940873.24</v>
      </c>
      <c r="F57" s="27">
        <f t="shared" si="2"/>
        <v>471705.87</v>
      </c>
      <c r="G57" s="60">
        <f t="shared" si="2"/>
        <v>17363071.39</v>
      </c>
      <c r="H57" s="7">
        <f>G57-'[1]BCDKT1-3'!D48</f>
        <v>17363071.39</v>
      </c>
    </row>
    <row r="58" spans="1:9" s="43" customFormat="1" ht="18" hidden="1">
      <c r="A58" s="165" t="s">
        <v>238</v>
      </c>
      <c r="B58" s="20">
        <v>7021013.72</v>
      </c>
      <c r="C58" s="20"/>
      <c r="D58" s="33"/>
      <c r="E58" s="20">
        <v>940873.24</v>
      </c>
      <c r="F58" s="20">
        <v>471705.87</v>
      </c>
      <c r="G58" s="55">
        <f>B58+E58-F58</f>
        <v>7490181.09</v>
      </c>
      <c r="H58" s="62"/>
      <c r="I58" s="62"/>
    </row>
    <row r="59" spans="1:9" s="43" customFormat="1" ht="18" hidden="1">
      <c r="A59" s="166" t="s">
        <v>239</v>
      </c>
      <c r="B59" s="55">
        <v>5000000</v>
      </c>
      <c r="C59" s="55"/>
      <c r="D59" s="62"/>
      <c r="E59" s="55">
        <v>0</v>
      </c>
      <c r="F59" s="55">
        <v>0</v>
      </c>
      <c r="G59" s="55">
        <f>B59+E59-F59</f>
        <v>5000000</v>
      </c>
      <c r="H59" s="62"/>
      <c r="I59" s="62"/>
    </row>
    <row r="60" spans="1:9" s="43" customFormat="1" ht="18" hidden="1">
      <c r="A60" s="166" t="s">
        <v>240</v>
      </c>
      <c r="B60" s="55">
        <v>4872890.3</v>
      </c>
      <c r="C60" s="55"/>
      <c r="D60" s="62"/>
      <c r="E60" s="55">
        <v>0</v>
      </c>
      <c r="F60" s="55">
        <v>0</v>
      </c>
      <c r="G60" s="55">
        <f>B60+E60-F60</f>
        <v>4872890.3</v>
      </c>
      <c r="H60" s="62"/>
      <c r="I60" s="62"/>
    </row>
    <row r="61" spans="1:9" s="43" customFormat="1" ht="9" customHeight="1" hidden="1">
      <c r="A61" s="166"/>
      <c r="B61" s="13"/>
      <c r="C61" s="13"/>
      <c r="D61" s="62"/>
      <c r="E61" s="55"/>
      <c r="F61" s="55"/>
      <c r="G61" s="55"/>
      <c r="H61" s="62"/>
      <c r="I61" s="62"/>
    </row>
    <row r="62" spans="1:8" ht="18" hidden="1">
      <c r="A62" s="167" t="s">
        <v>221</v>
      </c>
      <c r="B62" s="73">
        <f aca="true" t="shared" si="3" ref="B62:G62">SUM(B63:B65)</f>
        <v>3050000.2199999997</v>
      </c>
      <c r="C62" s="73">
        <f t="shared" si="3"/>
        <v>0</v>
      </c>
      <c r="D62" s="73">
        <f t="shared" si="3"/>
        <v>0</v>
      </c>
      <c r="E62" s="73">
        <f t="shared" si="3"/>
        <v>414339.24000000005</v>
      </c>
      <c r="F62" s="73">
        <f t="shared" si="3"/>
        <v>74815.31</v>
      </c>
      <c r="G62" s="73">
        <f t="shared" si="3"/>
        <v>3389524.1499999994</v>
      </c>
      <c r="H62" s="7">
        <f>G62+'[1]BCDKT1-3'!D49</f>
        <v>3389524.1499999994</v>
      </c>
    </row>
    <row r="63" spans="1:7" ht="17.25" hidden="1">
      <c r="A63" s="166" t="s">
        <v>241</v>
      </c>
      <c r="B63" s="55">
        <v>1376372.15</v>
      </c>
      <c r="C63" s="55"/>
      <c r="E63" s="55">
        <v>261536.07</v>
      </c>
      <c r="F63" s="55">
        <v>74815.31</v>
      </c>
      <c r="G63" s="55">
        <f>B63+E63-F63</f>
        <v>1563092.91</v>
      </c>
    </row>
    <row r="64" spans="1:7" ht="17.25" hidden="1">
      <c r="A64" s="168" t="s">
        <v>239</v>
      </c>
      <c r="B64" s="55">
        <v>892857</v>
      </c>
      <c r="C64" s="55"/>
      <c r="E64" s="55">
        <v>76530.6</v>
      </c>
      <c r="F64" s="55">
        <v>0</v>
      </c>
      <c r="G64" s="55">
        <f>B64+E64-F64</f>
        <v>969387.6</v>
      </c>
    </row>
    <row r="65" spans="1:7" ht="17.25" hidden="1">
      <c r="A65" s="168" t="s">
        <v>240</v>
      </c>
      <c r="B65" s="55">
        <v>780771.07</v>
      </c>
      <c r="C65" s="55"/>
      <c r="E65" s="55">
        <v>76272.57</v>
      </c>
      <c r="F65" s="55">
        <v>0</v>
      </c>
      <c r="G65" s="55">
        <f>B65+E65-F65</f>
        <v>857043.6399999999</v>
      </c>
    </row>
    <row r="66" spans="2:7" ht="8.25" customHeight="1" hidden="1">
      <c r="B66" s="55"/>
      <c r="C66" s="55"/>
      <c r="E66" s="55"/>
      <c r="F66" s="55"/>
      <c r="G66" s="55"/>
    </row>
    <row r="67" spans="1:8" ht="18" hidden="1">
      <c r="A67" s="167" t="s">
        <v>242</v>
      </c>
      <c r="B67" s="73">
        <f>SUM(B68:B70)</f>
        <v>13843903.8</v>
      </c>
      <c r="C67" s="73"/>
      <c r="E67" s="73"/>
      <c r="F67" s="51"/>
      <c r="G67" s="51">
        <f>SUM(G68:G70)</f>
        <v>13973547.24</v>
      </c>
      <c r="H67" s="62">
        <f>G67-'[1]BCDKT1-3'!D47</f>
        <v>13973547.24</v>
      </c>
    </row>
    <row r="68" spans="1:8" ht="18" hidden="1">
      <c r="A68" s="166" t="s">
        <v>241</v>
      </c>
      <c r="B68" s="13">
        <f>B58-B63</f>
        <v>5644641.57</v>
      </c>
      <c r="C68" s="13"/>
      <c r="E68" s="60"/>
      <c r="F68" s="13"/>
      <c r="G68" s="13">
        <f>G58-G63</f>
        <v>5927088.18</v>
      </c>
      <c r="H68" s="62"/>
    </row>
    <row r="69" spans="1:7" ht="17.25" hidden="1">
      <c r="A69" s="166" t="s">
        <v>243</v>
      </c>
      <c r="B69" s="13">
        <f>B59-B64</f>
        <v>4107143</v>
      </c>
      <c r="C69" s="13"/>
      <c r="E69" s="13"/>
      <c r="F69" s="13"/>
      <c r="G69" s="7">
        <f>G59-G64</f>
        <v>4030612.4</v>
      </c>
    </row>
    <row r="70" spans="1:7" ht="17.25" hidden="1">
      <c r="A70" s="166" t="s">
        <v>240</v>
      </c>
      <c r="B70" s="13">
        <f>B60-B65</f>
        <v>4092119.23</v>
      </c>
      <c r="C70" s="13"/>
      <c r="E70" s="13"/>
      <c r="F70" s="13"/>
      <c r="G70" s="7">
        <f>G60-G65</f>
        <v>4015846.66</v>
      </c>
    </row>
    <row r="71" ht="17.25" hidden="1">
      <c r="B71" s="7">
        <f>B67-'[1]BCDKT1-3'!E47</f>
        <v>13843903.8</v>
      </c>
    </row>
    <row r="72" ht="17.25" hidden="1">
      <c r="F72" s="7">
        <f>F58-F63</f>
        <v>396890.56</v>
      </c>
    </row>
  </sheetData>
  <mergeCells count="7">
    <mergeCell ref="E6:E7"/>
    <mergeCell ref="F6:F7"/>
    <mergeCell ref="G6:G7"/>
    <mergeCell ref="A6:A7"/>
    <mergeCell ref="B6:B7"/>
    <mergeCell ref="C6:C7"/>
    <mergeCell ref="D6: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72"/>
  <sheetViews>
    <sheetView workbookViewId="0" topLeftCell="A66">
      <selection activeCell="C27" sqref="C27"/>
    </sheetView>
  </sheetViews>
  <sheetFormatPr defaultColWidth="8.796875" defaultRowHeight="14.25"/>
  <cols>
    <col min="1" max="1" width="19.3984375" style="2" customWidth="1"/>
    <col min="2" max="2" width="11.3984375" style="2" customWidth="1"/>
    <col min="3" max="3" width="15" style="2" customWidth="1"/>
    <col min="4" max="4" width="3.5" style="5" customWidth="1"/>
    <col min="5" max="5" width="15.69921875" style="105" customWidth="1"/>
    <col min="6" max="6" width="3.09765625" style="108" customWidth="1"/>
    <col min="7" max="7" width="18.3984375" style="105" customWidth="1"/>
    <col min="8" max="8" width="16.59765625" style="105" bestFit="1" customWidth="1"/>
    <col min="9" max="9" width="15.69921875" style="105" bestFit="1" customWidth="1"/>
    <col min="10" max="16384" width="9" style="2" customWidth="1"/>
  </cols>
  <sheetData>
    <row r="1" spans="1:7" ht="18">
      <c r="A1" s="103" t="str">
        <f>'[1]thongtin'!B1</f>
        <v>Coâng ty Coå phaàn Vieãn thoâng Thaêng Long</v>
      </c>
      <c r="B1" s="104"/>
      <c r="C1" s="104"/>
      <c r="D1" s="14"/>
      <c r="E1" s="51"/>
      <c r="F1" s="51"/>
      <c r="G1" s="8" t="str">
        <f>'[1]thongtin'!B3</f>
        <v>Baùo caùo taøi chính</v>
      </c>
    </row>
    <row r="2" spans="1:9" s="106" customFormat="1" ht="17.25">
      <c r="A2" s="106" t="str">
        <f>'[1]thongtin'!B2</f>
        <v>Thoân La Döông, Xaõ Döông Noäi, Haø Ñoâng, Tænh Haø Taây</v>
      </c>
      <c r="D2" s="72"/>
      <c r="E2" s="12"/>
      <c r="F2" s="12"/>
      <c r="G2" s="8" t="str">
        <f>'[1]thongtin'!B4</f>
        <v>Taïi ngaøy 30/09/2007</v>
      </c>
      <c r="H2" s="107"/>
      <c r="I2" s="107"/>
    </row>
    <row r="3" spans="4:9" s="104" customFormat="1" ht="17.25">
      <c r="D3" s="14"/>
      <c r="E3" s="55"/>
      <c r="F3" s="55"/>
      <c r="G3" s="55"/>
      <c r="H3" s="108"/>
      <c r="I3" s="108"/>
    </row>
    <row r="4" spans="1:9" s="104" customFormat="1" ht="23.25">
      <c r="A4" s="320" t="s">
        <v>144</v>
      </c>
      <c r="B4" s="320"/>
      <c r="C4" s="320"/>
      <c r="D4" s="320"/>
      <c r="E4" s="320"/>
      <c r="F4" s="320"/>
      <c r="G4" s="320"/>
      <c r="H4" s="108"/>
      <c r="I4" s="108"/>
    </row>
    <row r="5" spans="1:7" ht="18">
      <c r="A5" s="305" t="s">
        <v>145</v>
      </c>
      <c r="B5" s="305"/>
      <c r="C5" s="305"/>
      <c r="D5" s="305"/>
      <c r="E5" s="305"/>
      <c r="F5" s="305"/>
      <c r="G5" s="321"/>
    </row>
    <row r="6" spans="1:7" ht="17.25">
      <c r="A6" s="3"/>
      <c r="B6" s="3"/>
      <c r="C6" s="3"/>
      <c r="D6" s="30"/>
      <c r="E6" s="109"/>
      <c r="F6" s="110"/>
      <c r="G6" s="55" t="str">
        <f>'[1]thongtin'!B9</f>
        <v>Ñôn vò tính: VND</v>
      </c>
    </row>
    <row r="7" spans="1:7" ht="17.25">
      <c r="A7" s="111" t="s">
        <v>146</v>
      </c>
      <c r="B7" s="3"/>
      <c r="C7" s="3"/>
      <c r="D7" s="30"/>
      <c r="E7" s="112"/>
      <c r="F7" s="113"/>
      <c r="G7" s="55"/>
    </row>
    <row r="8" spans="1:7" ht="18">
      <c r="A8" s="111"/>
      <c r="B8" s="3"/>
      <c r="C8" s="114"/>
      <c r="D8" s="30"/>
      <c r="E8" s="115" t="str">
        <f>'[1]BCDKT1-3'!D7</f>
        <v>Soá cuoái quí</v>
      </c>
      <c r="F8" s="116"/>
      <c r="G8" s="117" t="str">
        <f>'[1]BCDKT1-3'!E7</f>
        <v>Soá ñaàu naêm</v>
      </c>
    </row>
    <row r="9" spans="1:7" ht="17.25">
      <c r="A9" s="3" t="s">
        <v>147</v>
      </c>
      <c r="B9" s="3"/>
      <c r="C9" s="112"/>
      <c r="D9" s="30"/>
      <c r="E9" s="118">
        <f>E10+E11</f>
        <v>63940863</v>
      </c>
      <c r="F9" s="119"/>
      <c r="G9" s="118">
        <f>G10+G11</f>
        <v>69770365</v>
      </c>
    </row>
    <row r="10" spans="1:7" ht="17.25">
      <c r="A10" s="3" t="s">
        <v>148</v>
      </c>
      <c r="B10" s="3"/>
      <c r="C10" s="120"/>
      <c r="D10" s="30"/>
      <c r="E10" s="112">
        <v>63940863</v>
      </c>
      <c r="F10" s="113"/>
      <c r="G10" s="112">
        <v>69770365</v>
      </c>
    </row>
    <row r="11" spans="1:7" ht="17.25" hidden="1">
      <c r="A11" s="3" t="s">
        <v>149</v>
      </c>
      <c r="B11" s="3"/>
      <c r="C11" s="3"/>
      <c r="D11" s="30"/>
      <c r="E11" s="112"/>
      <c r="F11" s="113"/>
      <c r="G11" s="112"/>
    </row>
    <row r="12" spans="1:7" ht="17.25">
      <c r="A12" s="3" t="s">
        <v>150</v>
      </c>
      <c r="B12" s="3"/>
      <c r="C12" s="3"/>
      <c r="D12" s="30"/>
      <c r="E12" s="119">
        <f>E13+E17</f>
        <v>3378643052</v>
      </c>
      <c r="F12" s="119"/>
      <c r="G12" s="119">
        <f>G13+G17</f>
        <v>45469918440</v>
      </c>
    </row>
    <row r="13" spans="1:7" ht="17.25">
      <c r="A13" s="3" t="s">
        <v>148</v>
      </c>
      <c r="B13" s="3"/>
      <c r="C13" s="120"/>
      <c r="D13" s="30"/>
      <c r="E13" s="113">
        <f>E14+E15</f>
        <v>3373675869</v>
      </c>
      <c r="F13" s="113"/>
      <c r="G13" s="113">
        <f>SUM(G14:G16)</f>
        <v>45464983345</v>
      </c>
    </row>
    <row r="14" spans="1:9" s="125" customFormat="1" ht="16.5">
      <c r="A14" s="121" t="s">
        <v>151</v>
      </c>
      <c r="B14" s="121"/>
      <c r="C14" s="109"/>
      <c r="D14" s="122"/>
      <c r="E14" s="123">
        <v>3346395565</v>
      </c>
      <c r="F14" s="123"/>
      <c r="G14" s="123">
        <v>5330335916</v>
      </c>
      <c r="H14" s="124"/>
      <c r="I14" s="124"/>
    </row>
    <row r="15" spans="1:9" s="125" customFormat="1" ht="16.5">
      <c r="A15" s="121" t="s">
        <v>152</v>
      </c>
      <c r="B15" s="121"/>
      <c r="C15" s="109"/>
      <c r="D15" s="122"/>
      <c r="E15" s="123">
        <v>27280304</v>
      </c>
      <c r="F15" s="123"/>
      <c r="G15" s="123">
        <v>134647429</v>
      </c>
      <c r="H15" s="124"/>
      <c r="I15" s="124"/>
    </row>
    <row r="16" spans="1:9" s="125" customFormat="1" ht="16.5">
      <c r="A16" s="121" t="s">
        <v>153</v>
      </c>
      <c r="B16" s="121"/>
      <c r="C16" s="109"/>
      <c r="D16" s="122"/>
      <c r="E16" s="123"/>
      <c r="F16" s="123"/>
      <c r="G16" s="123">
        <v>40000000000</v>
      </c>
      <c r="H16" s="124"/>
      <c r="I16" s="124"/>
    </row>
    <row r="17" spans="1:8" ht="17.25">
      <c r="A17" s="3" t="s">
        <v>149</v>
      </c>
      <c r="B17" s="3"/>
      <c r="C17" s="126"/>
      <c r="D17" s="30"/>
      <c r="E17" s="123">
        <f>E18</f>
        <v>4967183</v>
      </c>
      <c r="F17" s="127"/>
      <c r="G17" s="127">
        <f>4902755+32340</f>
        <v>4935095</v>
      </c>
      <c r="H17" s="128"/>
    </row>
    <row r="18" spans="1:8" ht="17.25">
      <c r="A18" s="121" t="s">
        <v>151</v>
      </c>
      <c r="B18" s="3"/>
      <c r="C18" s="129"/>
      <c r="D18" s="122"/>
      <c r="E18" s="123">
        <v>4967183</v>
      </c>
      <c r="F18" s="113"/>
      <c r="G18" s="123">
        <f>4902755+32340</f>
        <v>4935095</v>
      </c>
      <c r="H18" s="128"/>
    </row>
    <row r="19" spans="1:7" ht="18" thickBot="1">
      <c r="A19" s="111" t="s">
        <v>154</v>
      </c>
      <c r="B19" s="3"/>
      <c r="C19" s="130"/>
      <c r="D19" s="131"/>
      <c r="E19" s="132">
        <f>E9+E12</f>
        <v>3442583915</v>
      </c>
      <c r="F19" s="133"/>
      <c r="G19" s="132">
        <f>G9+G12</f>
        <v>45539688805</v>
      </c>
    </row>
    <row r="20" spans="1:6" ht="17.25" hidden="1">
      <c r="A20" s="3" t="s">
        <v>155</v>
      </c>
      <c r="B20" s="3"/>
      <c r="C20" s="3"/>
      <c r="D20" s="30"/>
      <c r="E20" s="112">
        <v>0</v>
      </c>
      <c r="F20" s="113"/>
    </row>
    <row r="21" spans="1:6" ht="17.25" hidden="1">
      <c r="A21" s="3" t="s">
        <v>156</v>
      </c>
      <c r="B21" s="3"/>
      <c r="C21" s="3"/>
      <c r="D21" s="30"/>
      <c r="E21" s="112"/>
      <c r="F21" s="113"/>
    </row>
    <row r="22" spans="1:6" ht="17.25" hidden="1">
      <c r="A22" s="17" t="s">
        <v>157</v>
      </c>
      <c r="B22" s="112"/>
      <c r="C22" s="3"/>
      <c r="D22" s="30"/>
      <c r="E22" s="112">
        <v>0</v>
      </c>
      <c r="F22" s="113"/>
    </row>
    <row r="23" spans="1:6" ht="17.25">
      <c r="A23" s="3"/>
      <c r="B23" s="3"/>
      <c r="C23" s="3"/>
      <c r="D23" s="30"/>
      <c r="E23" s="112"/>
      <c r="F23" s="113"/>
    </row>
    <row r="24" spans="1:6" ht="17.25">
      <c r="A24" s="111" t="s">
        <v>158</v>
      </c>
      <c r="B24" s="3"/>
      <c r="C24" s="3"/>
      <c r="D24" s="30"/>
      <c r="E24" s="112"/>
      <c r="F24" s="113"/>
    </row>
    <row r="25" spans="1:7" ht="18">
      <c r="A25" s="111"/>
      <c r="B25" s="3"/>
      <c r="C25" s="3"/>
      <c r="D25" s="30"/>
      <c r="E25" s="115" t="str">
        <f>E8</f>
        <v>Soá cuoái quí</v>
      </c>
      <c r="F25" s="116"/>
      <c r="G25" s="117" t="str">
        <f>G8</f>
        <v>Soá ñaàu naêm</v>
      </c>
    </row>
    <row r="26" spans="1:7" ht="17.25">
      <c r="A26" s="3" t="s">
        <v>159</v>
      </c>
      <c r="B26" s="3"/>
      <c r="C26" s="3"/>
      <c r="D26" s="30"/>
      <c r="E26" s="112">
        <f>'[1]BCDKT1-3'!D16</f>
        <v>66487169695</v>
      </c>
      <c r="F26" s="113"/>
      <c r="G26" s="105">
        <f>'[1]BCDKT1-3'!E16</f>
        <v>113196096241</v>
      </c>
    </row>
    <row r="27" spans="1:7" ht="17.25">
      <c r="A27" s="3" t="s">
        <v>160</v>
      </c>
      <c r="B27" s="3"/>
      <c r="C27" s="3"/>
      <c r="D27" s="30"/>
      <c r="E27" s="112">
        <f>'[1]BCDKT1-3'!D17</f>
        <v>1703026129</v>
      </c>
      <c r="F27" s="113"/>
      <c r="G27" s="105">
        <f>'[1]BCDKT1-3'!E17</f>
        <v>967935300</v>
      </c>
    </row>
    <row r="28" spans="1:6" ht="17.25" hidden="1">
      <c r="A28" s="3" t="s">
        <v>161</v>
      </c>
      <c r="B28" s="3"/>
      <c r="C28" s="3"/>
      <c r="D28" s="30"/>
      <c r="E28" s="112"/>
      <c r="F28" s="113"/>
    </row>
    <row r="29" spans="1:6" ht="17.25" hidden="1">
      <c r="A29" s="3" t="s">
        <v>162</v>
      </c>
      <c r="B29" s="3"/>
      <c r="C29" s="3"/>
      <c r="D29" s="30"/>
      <c r="E29" s="112"/>
      <c r="F29" s="113"/>
    </row>
    <row r="30" spans="1:7" ht="17.25">
      <c r="A30" s="3" t="s">
        <v>163</v>
      </c>
      <c r="B30" s="3"/>
      <c r="C30" s="3"/>
      <c r="D30" s="30"/>
      <c r="E30" s="134">
        <f>'[1]BCDKT1-3'!D20</f>
        <v>49170108319</v>
      </c>
      <c r="F30" s="123"/>
      <c r="G30" s="124">
        <v>14615787667</v>
      </c>
    </row>
    <row r="31" spans="1:8" ht="17.25">
      <c r="A31" s="121" t="s">
        <v>164</v>
      </c>
      <c r="B31" s="121"/>
      <c r="C31" s="135"/>
      <c r="D31" s="122"/>
      <c r="E31" s="134">
        <f>'[1]BCDKT1-3'!D20</f>
        <v>49170108319</v>
      </c>
      <c r="F31" s="123"/>
      <c r="G31" s="124">
        <v>14615787667</v>
      </c>
      <c r="H31" s="136"/>
    </row>
    <row r="32" spans="1:6" ht="17.25" hidden="1">
      <c r="A32" s="3" t="s">
        <v>165</v>
      </c>
      <c r="B32" s="3"/>
      <c r="C32" s="3"/>
      <c r="D32" s="30"/>
      <c r="E32" s="112">
        <f>'[1]BCDKT1-3'!E21</f>
        <v>0</v>
      </c>
      <c r="F32" s="113"/>
    </row>
    <row r="33" spans="1:7" ht="18.75" thickBot="1">
      <c r="A33" s="111" t="s">
        <v>154</v>
      </c>
      <c r="B33" s="3"/>
      <c r="C33" s="3"/>
      <c r="D33" s="30"/>
      <c r="E33" s="137">
        <f>SUM(E26:E30)</f>
        <v>117360304143</v>
      </c>
      <c r="F33" s="138"/>
      <c r="G33" s="139">
        <f>SUM(G26:G30)</f>
        <v>128779819208</v>
      </c>
    </row>
    <row r="34" spans="1:7" ht="18">
      <c r="A34" s="111"/>
      <c r="B34" s="3"/>
      <c r="C34" s="3"/>
      <c r="D34" s="30"/>
      <c r="E34" s="138"/>
      <c r="F34" s="138"/>
      <c r="G34" s="140"/>
    </row>
    <row r="35" spans="1:7" ht="18">
      <c r="A35" s="141" t="s">
        <v>166</v>
      </c>
      <c r="B35" s="3"/>
      <c r="C35" s="3"/>
      <c r="D35" s="30"/>
      <c r="E35" s="142">
        <f>SUM(E36:E46)</f>
        <v>66487169695</v>
      </c>
      <c r="F35" s="138"/>
      <c r="G35" s="140">
        <f>G36+G37+G38+G40+G41+G46</f>
        <v>113196096241</v>
      </c>
    </row>
    <row r="36" spans="1:7" ht="17.25">
      <c r="A36" s="3" t="s">
        <v>167</v>
      </c>
      <c r="B36" s="3"/>
      <c r="C36" s="3"/>
      <c r="D36" s="30"/>
      <c r="E36" s="143"/>
      <c r="F36" s="143"/>
      <c r="G36" s="144">
        <v>38761992368</v>
      </c>
    </row>
    <row r="37" spans="1:7" ht="17.25">
      <c r="A37" s="3" t="s">
        <v>168</v>
      </c>
      <c r="B37" s="3"/>
      <c r="C37" s="3"/>
      <c r="D37" s="30"/>
      <c r="E37" s="143"/>
      <c r="F37" s="143"/>
      <c r="G37" s="144">
        <v>15527082528</v>
      </c>
    </row>
    <row r="38" spans="1:7" ht="17.25">
      <c r="A38" s="3" t="s">
        <v>169</v>
      </c>
      <c r="B38" s="3"/>
      <c r="C38" s="3"/>
      <c r="D38" s="30"/>
      <c r="E38" s="143" t="s">
        <v>170</v>
      </c>
      <c r="F38" s="143"/>
      <c r="G38" s="144">
        <v>13087322600</v>
      </c>
    </row>
    <row r="39" spans="1:7" ht="17.25">
      <c r="A39" s="3" t="s">
        <v>171</v>
      </c>
      <c r="B39" s="3"/>
      <c r="C39" s="3"/>
      <c r="D39" s="30"/>
      <c r="E39" s="143">
        <v>2000000000</v>
      </c>
      <c r="F39" s="143"/>
      <c r="G39" s="144" t="s">
        <v>172</v>
      </c>
    </row>
    <row r="40" spans="1:7" ht="17.25">
      <c r="A40" s="3" t="s">
        <v>173</v>
      </c>
      <c r="B40" s="3"/>
      <c r="C40" s="3"/>
      <c r="D40" s="30"/>
      <c r="E40" s="144" t="s">
        <v>170</v>
      </c>
      <c r="F40" s="143"/>
      <c r="G40" s="144">
        <v>10713862500</v>
      </c>
    </row>
    <row r="41" spans="1:7" ht="17.25">
      <c r="A41" s="3" t="s">
        <v>174</v>
      </c>
      <c r="B41" s="3"/>
      <c r="C41" s="3"/>
      <c r="D41" s="30"/>
      <c r="E41" s="143">
        <v>4093649560</v>
      </c>
      <c r="F41" s="143"/>
      <c r="G41" s="144">
        <v>9676921100</v>
      </c>
    </row>
    <row r="42" spans="1:7" ht="17.25">
      <c r="A42" s="3" t="s">
        <v>175</v>
      </c>
      <c r="D42" s="2"/>
      <c r="E42" s="143">
        <v>4359465000</v>
      </c>
      <c r="F42" s="2"/>
      <c r="G42" s="2"/>
    </row>
    <row r="43" spans="1:7" ht="17.25">
      <c r="A43" s="3" t="s">
        <v>176</v>
      </c>
      <c r="B43" s="3"/>
      <c r="C43" s="3"/>
      <c r="D43" s="30"/>
      <c r="E43" s="143">
        <v>9833148050</v>
      </c>
      <c r="F43" s="143"/>
      <c r="G43" s="144"/>
    </row>
    <row r="44" spans="1:7" ht="17.25">
      <c r="A44" s="3" t="s">
        <v>177</v>
      </c>
      <c r="B44" s="3"/>
      <c r="C44" s="3"/>
      <c r="D44" s="30"/>
      <c r="E44" s="143">
        <v>9889787520</v>
      </c>
      <c r="F44" s="143"/>
      <c r="G44" s="144"/>
    </row>
    <row r="45" spans="1:7" ht="17.25">
      <c r="A45" s="3" t="s">
        <v>178</v>
      </c>
      <c r="B45" s="3"/>
      <c r="C45" s="3"/>
      <c r="D45" s="30"/>
      <c r="E45" s="143">
        <v>21445102406</v>
      </c>
      <c r="F45" s="143"/>
      <c r="G45" s="144"/>
    </row>
    <row r="46" spans="1:7" ht="17.25">
      <c r="A46" s="3" t="s">
        <v>179</v>
      </c>
      <c r="B46" s="3"/>
      <c r="C46" s="3"/>
      <c r="D46" s="30"/>
      <c r="E46" s="143">
        <v>14866017159</v>
      </c>
      <c r="F46" s="143"/>
      <c r="G46" s="144">
        <v>25428915145</v>
      </c>
    </row>
    <row r="47" spans="1:7" ht="17.25">
      <c r="A47" s="3"/>
      <c r="B47" s="3"/>
      <c r="C47" s="3"/>
      <c r="D47" s="30"/>
      <c r="E47" s="143"/>
      <c r="F47" s="143"/>
      <c r="G47" s="144"/>
    </row>
    <row r="48" spans="1:7" ht="17.25">
      <c r="A48" s="141" t="s">
        <v>180</v>
      </c>
      <c r="B48" s="3"/>
      <c r="C48" s="3"/>
      <c r="D48" s="30"/>
      <c r="E48" s="142">
        <f>SUM(E49:E54)</f>
        <v>49170108319</v>
      </c>
      <c r="F48" s="143"/>
      <c r="G48" s="142">
        <f>SUM(G49:G52)</f>
        <v>14615787667</v>
      </c>
    </row>
    <row r="49" spans="1:7" ht="17.25">
      <c r="A49" s="3" t="s">
        <v>181</v>
      </c>
      <c r="B49" s="3"/>
      <c r="C49" s="3"/>
      <c r="D49" s="30"/>
      <c r="E49" s="143">
        <v>47240211318</v>
      </c>
      <c r="F49" s="143"/>
      <c r="G49" s="143">
        <v>12503710281</v>
      </c>
    </row>
    <row r="50" spans="1:7" ht="17.25">
      <c r="A50" s="3" t="s">
        <v>182</v>
      </c>
      <c r="B50" s="3"/>
      <c r="C50" s="3"/>
      <c r="D50" s="30"/>
      <c r="E50" s="143"/>
      <c r="F50" s="143"/>
      <c r="G50" s="143">
        <v>162450000</v>
      </c>
    </row>
    <row r="51" spans="1:7" ht="17.25">
      <c r="A51" s="3" t="s">
        <v>183</v>
      </c>
      <c r="B51" s="3"/>
      <c r="C51" s="3"/>
      <c r="D51" s="30"/>
      <c r="E51" s="143">
        <v>1812431254</v>
      </c>
      <c r="F51" s="143"/>
      <c r="G51" s="143"/>
    </row>
    <row r="52" spans="1:7" ht="17.25">
      <c r="A52" s="3" t="s">
        <v>179</v>
      </c>
      <c r="B52" s="3"/>
      <c r="C52" s="3"/>
      <c r="D52" s="30"/>
      <c r="E52" s="143">
        <v>117465747</v>
      </c>
      <c r="F52" s="143"/>
      <c r="G52" s="143">
        <v>1949627386</v>
      </c>
    </row>
    <row r="53" spans="1:7" ht="17.25">
      <c r="A53" s="3"/>
      <c r="B53" s="3"/>
      <c r="C53" s="3"/>
      <c r="D53" s="30"/>
      <c r="E53" s="143"/>
      <c r="F53" s="143"/>
      <c r="G53" s="144"/>
    </row>
    <row r="54" spans="1:7" ht="17.25">
      <c r="A54" s="111" t="s">
        <v>184</v>
      </c>
      <c r="B54" s="3"/>
      <c r="C54" s="3"/>
      <c r="D54" s="30"/>
      <c r="E54" s="3"/>
      <c r="F54" s="145"/>
      <c r="G54" s="2"/>
    </row>
    <row r="55" spans="1:7" ht="18">
      <c r="A55" s="111"/>
      <c r="B55" s="3"/>
      <c r="C55" s="3"/>
      <c r="D55" s="30"/>
      <c r="E55" s="115" t="str">
        <f>E25</f>
        <v>Soá cuoái quí</v>
      </c>
      <c r="F55" s="116"/>
      <c r="G55" s="117" t="str">
        <f>G8</f>
        <v>Soá ñaàu naêm</v>
      </c>
    </row>
    <row r="56" spans="1:7" ht="17.25">
      <c r="A56" s="3" t="s">
        <v>185</v>
      </c>
      <c r="B56" s="3"/>
      <c r="C56" s="3"/>
      <c r="D56" s="30"/>
      <c r="E56" s="112">
        <v>79546509789</v>
      </c>
      <c r="F56" s="113"/>
      <c r="G56" s="112">
        <v>2748836017</v>
      </c>
    </row>
    <row r="57" spans="1:8" ht="17.25">
      <c r="A57" s="3" t="s">
        <v>186</v>
      </c>
      <c r="B57" s="3"/>
      <c r="C57" s="3"/>
      <c r="D57" s="30"/>
      <c r="E57" s="146">
        <v>60637752574</v>
      </c>
      <c r="F57" s="113"/>
      <c r="G57" s="146">
        <v>34487164102</v>
      </c>
      <c r="H57" s="136"/>
    </row>
    <row r="58" spans="1:7" ht="17.25">
      <c r="A58" s="3" t="s">
        <v>187</v>
      </c>
      <c r="B58" s="3"/>
      <c r="C58" s="3"/>
      <c r="D58" s="30"/>
      <c r="E58" s="112">
        <v>407254294</v>
      </c>
      <c r="F58" s="113"/>
      <c r="G58" s="112">
        <v>55925238</v>
      </c>
    </row>
    <row r="59" spans="1:7" ht="17.25">
      <c r="A59" s="3" t="s">
        <v>188</v>
      </c>
      <c r="B59" s="3"/>
      <c r="C59" s="3"/>
      <c r="D59" s="30"/>
      <c r="E59" s="112">
        <v>7514815735</v>
      </c>
      <c r="F59" s="113"/>
      <c r="G59" s="112">
        <v>8152317981</v>
      </c>
    </row>
    <row r="60" spans="1:7" ht="17.25">
      <c r="A60" s="3" t="s">
        <v>189</v>
      </c>
      <c r="B60" s="3"/>
      <c r="C60" s="3"/>
      <c r="D60" s="30"/>
      <c r="E60" s="112">
        <v>40430057793</v>
      </c>
      <c r="F60" s="113"/>
      <c r="G60" s="112">
        <v>19263547628</v>
      </c>
    </row>
    <row r="61" spans="1:7" ht="17.25" hidden="1">
      <c r="A61" s="3" t="s">
        <v>190</v>
      </c>
      <c r="B61" s="3"/>
      <c r="C61" s="3"/>
      <c r="D61" s="30"/>
      <c r="E61" s="112"/>
      <c r="F61" s="113"/>
      <c r="G61" s="112"/>
    </row>
    <row r="62" spans="1:7" ht="17.25">
      <c r="A62" s="3" t="s">
        <v>191</v>
      </c>
      <c r="B62" s="3"/>
      <c r="C62" s="3"/>
      <c r="D62" s="30"/>
      <c r="E62" s="112">
        <v>5640121391</v>
      </c>
      <c r="F62" s="113"/>
      <c r="G62" s="112">
        <v>9327508</v>
      </c>
    </row>
    <row r="63" spans="1:8" ht="18" thickBot="1">
      <c r="A63" s="111" t="s">
        <v>192</v>
      </c>
      <c r="B63" s="3"/>
      <c r="C63" s="3"/>
      <c r="D63" s="30"/>
      <c r="E63" s="132">
        <f>SUM(E56:E62)</f>
        <v>194176511576</v>
      </c>
      <c r="F63" s="133"/>
      <c r="G63" s="132">
        <f>SUM(G56:G62)</f>
        <v>64717118474</v>
      </c>
      <c r="H63" s="105">
        <f>'[1]BCDKT1-3'!D22-E63</f>
        <v>0</v>
      </c>
    </row>
    <row r="65" spans="1:7" ht="18">
      <c r="A65" s="1" t="s">
        <v>193</v>
      </c>
      <c r="E65" s="2"/>
      <c r="F65" s="104"/>
      <c r="G65" s="2"/>
    </row>
    <row r="66" spans="5:7" ht="18">
      <c r="E66" s="117" t="str">
        <f>E55</f>
        <v>Soá cuoái quí</v>
      </c>
      <c r="F66" s="147"/>
      <c r="G66" s="117" t="str">
        <f>G55</f>
        <v>Soá ñaàu naêm</v>
      </c>
    </row>
    <row r="67" ht="17.25" hidden="1">
      <c r="A67" s="2" t="s">
        <v>194</v>
      </c>
    </row>
    <row r="68" spans="1:8" ht="17.25">
      <c r="A68" s="2" t="s">
        <v>195</v>
      </c>
      <c r="E68" s="148">
        <f>'[1]BCDKT1-3'!D27</f>
        <v>4775123343</v>
      </c>
      <c r="G68" s="148">
        <v>35208628</v>
      </c>
      <c r="H68" s="136"/>
    </row>
    <row r="69" ht="17.25" hidden="1">
      <c r="A69" s="2" t="s">
        <v>196</v>
      </c>
    </row>
    <row r="70" spans="1:5" ht="17.25">
      <c r="A70" s="2" t="s">
        <v>197</v>
      </c>
      <c r="E70" s="105">
        <f>'[1]BCDKT1-3'!D28</f>
        <v>1488143338</v>
      </c>
    </row>
    <row r="71" spans="1:8" ht="18.75" thickBot="1">
      <c r="A71" s="149" t="s">
        <v>198</v>
      </c>
      <c r="E71" s="150">
        <f>E68+E70</f>
        <v>6263266681</v>
      </c>
      <c r="F71" s="151"/>
      <c r="G71" s="150">
        <f>SUM(G68:G69)</f>
        <v>35208628</v>
      </c>
      <c r="H71" s="105">
        <f>E71-'[1]BCDKT1-3'!D27-'[1]BCDKT1-3'!D28</f>
        <v>0</v>
      </c>
    </row>
    <row r="72" spans="1:7" ht="57.75" customHeight="1">
      <c r="A72" s="322" t="s">
        <v>199</v>
      </c>
      <c r="B72" s="322"/>
      <c r="C72" s="322"/>
      <c r="D72" s="322"/>
      <c r="E72" s="322"/>
      <c r="F72" s="322"/>
      <c r="G72" s="322"/>
    </row>
  </sheetData>
  <mergeCells count="3">
    <mergeCell ref="A4:G4"/>
    <mergeCell ref="A5:G5"/>
    <mergeCell ref="A72:G7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
  <sheetViews>
    <sheetView tabSelected="1" workbookViewId="0" topLeftCell="A10">
      <selection activeCell="G30" sqref="G30"/>
    </sheetView>
  </sheetViews>
  <sheetFormatPr defaultColWidth="8.796875" defaultRowHeight="14.25"/>
  <cols>
    <col min="1" max="1" width="41.5" style="0" customWidth="1"/>
    <col min="3" max="3" width="6.8984375" style="0" customWidth="1"/>
    <col min="4" max="4" width="17.19921875" style="0" customWidth="1"/>
    <col min="5" max="5" width="17" style="0" customWidth="1"/>
    <col min="7" max="7" width="13.59765625" style="0" customWidth="1"/>
  </cols>
  <sheetData>
    <row r="1" spans="1:6" ht="18">
      <c r="A1" s="4" t="str">
        <f>'[2]thongtin'!B1</f>
        <v>Coâng ty Coå phaàn Vieãn thoâng Thaêng Long</v>
      </c>
      <c r="B1" s="9"/>
      <c r="C1" s="9"/>
      <c r="D1" s="51"/>
      <c r="E1" s="8" t="str">
        <f>'[1]thongtin'!B3</f>
        <v>Baùo caùo taøi chính</v>
      </c>
      <c r="F1" s="8"/>
    </row>
    <row r="2" spans="1:5" ht="17.25">
      <c r="A2" s="10" t="str">
        <f>'[2]thongtin'!B2</f>
        <v>Thoân La Döông, Xaõ Döông Noäi, Haø Ñoâng, Tænh Haø Taây</v>
      </c>
      <c r="B2" s="10"/>
      <c r="C2" s="10"/>
      <c r="D2" s="77"/>
      <c r="E2" s="8" t="str">
        <f>'[1]thongtin'!B4</f>
        <v>Taïi ngaøy 30/09/2007</v>
      </c>
    </row>
    <row r="3" spans="1:5" ht="17.25">
      <c r="A3" s="6"/>
      <c r="B3" s="6"/>
      <c r="C3" s="6"/>
      <c r="D3" s="13"/>
      <c r="E3" s="13"/>
    </row>
    <row r="4" spans="1:5" ht="23.25">
      <c r="A4" s="323" t="s">
        <v>121</v>
      </c>
      <c r="B4" s="323"/>
      <c r="C4" s="323"/>
      <c r="D4" s="323"/>
      <c r="E4" s="323"/>
    </row>
    <row r="5" spans="1:5" ht="17.25">
      <c r="A5" s="324"/>
      <c r="B5" s="324"/>
      <c r="C5" s="324"/>
      <c r="D5" s="324"/>
      <c r="E5" s="324"/>
    </row>
    <row r="6" spans="1:5" ht="17.25">
      <c r="A6" s="80"/>
      <c r="B6" s="80"/>
      <c r="C6" s="80"/>
      <c r="D6" s="81"/>
      <c r="E6" s="82"/>
    </row>
    <row r="7" spans="1:5" ht="17.25">
      <c r="A7" s="80"/>
      <c r="B7" s="80"/>
      <c r="C7" s="83"/>
      <c r="D7" s="84"/>
      <c r="E7" s="84" t="str">
        <f>'[2]thongtin'!B9</f>
        <v>Ñôn vò tính: VND</v>
      </c>
    </row>
    <row r="8" spans="1:5" ht="17.25" customHeight="1">
      <c r="A8" s="325" t="s">
        <v>122</v>
      </c>
      <c r="B8" s="325" t="s">
        <v>22</v>
      </c>
      <c r="C8" s="327" t="s">
        <v>23</v>
      </c>
      <c r="D8" s="329" t="s">
        <v>24</v>
      </c>
      <c r="E8" s="329" t="s">
        <v>450</v>
      </c>
    </row>
    <row r="9" spans="1:5" ht="31.5" customHeight="1">
      <c r="A9" s="326"/>
      <c r="B9" s="326"/>
      <c r="C9" s="328"/>
      <c r="D9" s="330"/>
      <c r="E9" s="330"/>
    </row>
    <row r="10" spans="1:5" ht="17.25">
      <c r="A10" s="85"/>
      <c r="B10" s="85"/>
      <c r="C10" s="86"/>
      <c r="D10" s="84"/>
      <c r="E10" s="84"/>
    </row>
    <row r="11" spans="1:5" ht="18">
      <c r="A11" s="87" t="s">
        <v>123</v>
      </c>
      <c r="B11" s="88" t="s">
        <v>124</v>
      </c>
      <c r="C11" s="89">
        <v>14</v>
      </c>
      <c r="D11" s="90">
        <v>39902189176</v>
      </c>
      <c r="E11" s="90">
        <v>135647342930</v>
      </c>
    </row>
    <row r="12" spans="1:5" ht="17.25">
      <c r="A12" s="37" t="s">
        <v>125</v>
      </c>
      <c r="B12" s="91" t="s">
        <v>126</v>
      </c>
      <c r="C12" s="89"/>
      <c r="D12" s="84"/>
      <c r="E12" s="84"/>
    </row>
    <row r="13" spans="1:5" ht="18">
      <c r="A13" s="87" t="s">
        <v>127</v>
      </c>
      <c r="B13" s="86">
        <v>10</v>
      </c>
      <c r="C13" s="89">
        <v>15</v>
      </c>
      <c r="D13" s="90">
        <f>D11-D12</f>
        <v>39902189176</v>
      </c>
      <c r="E13" s="90">
        <f>E11-E12</f>
        <v>135647342930</v>
      </c>
    </row>
    <row r="14" spans="1:5" ht="17.25">
      <c r="A14" s="37" t="s">
        <v>128</v>
      </c>
      <c r="B14" s="92">
        <v>11</v>
      </c>
      <c r="C14" s="89">
        <v>16</v>
      </c>
      <c r="D14" s="84">
        <v>35199927597</v>
      </c>
      <c r="E14" s="84">
        <v>119085229675</v>
      </c>
    </row>
    <row r="15" spans="1:5" ht="18">
      <c r="A15" s="87" t="s">
        <v>129</v>
      </c>
      <c r="B15" s="86">
        <v>20</v>
      </c>
      <c r="C15" s="89"/>
      <c r="D15" s="90">
        <f>D13-D14</f>
        <v>4702261579</v>
      </c>
      <c r="E15" s="90">
        <f>E13-E14</f>
        <v>16562113255</v>
      </c>
    </row>
    <row r="16" spans="1:5" ht="18">
      <c r="A16" s="87" t="s">
        <v>130</v>
      </c>
      <c r="B16" s="92">
        <v>21</v>
      </c>
      <c r="C16" s="89">
        <v>17</v>
      </c>
      <c r="D16" s="60">
        <v>71975717</v>
      </c>
      <c r="E16" s="60">
        <v>1171500151</v>
      </c>
    </row>
    <row r="17" spans="1:5" ht="18">
      <c r="A17" s="87" t="s">
        <v>131</v>
      </c>
      <c r="B17" s="92">
        <v>22</v>
      </c>
      <c r="C17" s="89">
        <v>18</v>
      </c>
      <c r="D17" s="90">
        <v>1628340790</v>
      </c>
      <c r="E17" s="90">
        <v>2947819283</v>
      </c>
    </row>
    <row r="18" spans="1:7" ht="17.25">
      <c r="A18" s="37" t="s">
        <v>132</v>
      </c>
      <c r="B18" s="92">
        <v>23</v>
      </c>
      <c r="C18" s="89"/>
      <c r="D18" s="93">
        <v>1327080029</v>
      </c>
      <c r="E18" s="93">
        <v>2518954234</v>
      </c>
      <c r="G18" s="331"/>
    </row>
    <row r="19" spans="1:7" ht="18">
      <c r="A19" s="87" t="s">
        <v>133</v>
      </c>
      <c r="B19" s="92">
        <v>24</v>
      </c>
      <c r="C19" s="89"/>
      <c r="D19" s="90">
        <v>436735795</v>
      </c>
      <c r="E19" s="90">
        <v>2516289801</v>
      </c>
      <c r="G19" s="94"/>
    </row>
    <row r="20" spans="1:5" ht="18">
      <c r="A20" s="87" t="s">
        <v>134</v>
      </c>
      <c r="B20" s="92">
        <v>25</v>
      </c>
      <c r="C20" s="89"/>
      <c r="D20" s="90">
        <v>1625905275</v>
      </c>
      <c r="E20" s="90">
        <v>3973026327</v>
      </c>
    </row>
    <row r="21" spans="1:5" ht="18">
      <c r="A21" s="95" t="s">
        <v>135</v>
      </c>
      <c r="B21" s="96">
        <v>30</v>
      </c>
      <c r="C21" s="97"/>
      <c r="D21" s="98">
        <f>D15+D16-D17-D20-D19</f>
        <v>1083255436</v>
      </c>
      <c r="E21" s="98">
        <f>E15+E16-E17-E20-E19</f>
        <v>8296477995</v>
      </c>
    </row>
    <row r="22" spans="1:5" ht="17.25">
      <c r="A22" s="37" t="s">
        <v>136</v>
      </c>
      <c r="B22" s="92">
        <v>31</v>
      </c>
      <c r="C22" s="89">
        <v>19</v>
      </c>
      <c r="D22" s="7">
        <v>38127</v>
      </c>
      <c r="E22" s="7">
        <v>5091316</v>
      </c>
    </row>
    <row r="23" spans="1:5" ht="17.25">
      <c r="A23" s="37" t="s">
        <v>137</v>
      </c>
      <c r="B23" s="92">
        <v>32</v>
      </c>
      <c r="C23" s="89"/>
      <c r="D23" s="84">
        <v>14872697</v>
      </c>
      <c r="E23" s="84">
        <v>183364575</v>
      </c>
    </row>
    <row r="24" spans="1:5" ht="18">
      <c r="A24" s="87" t="s">
        <v>138</v>
      </c>
      <c r="B24" s="86">
        <v>40</v>
      </c>
      <c r="C24" s="89"/>
      <c r="D24" s="90">
        <f>D22-D23</f>
        <v>-14834570</v>
      </c>
      <c r="E24" s="90">
        <f>E22-E23</f>
        <v>-178273259</v>
      </c>
    </row>
    <row r="25" spans="1:5" ht="18">
      <c r="A25" s="87" t="s">
        <v>139</v>
      </c>
      <c r="B25" s="86">
        <v>50</v>
      </c>
      <c r="C25" s="89"/>
      <c r="D25" s="90">
        <f>D21+D24</f>
        <v>1068420866</v>
      </c>
      <c r="E25" s="90">
        <f>E21+E24</f>
        <v>8118204736</v>
      </c>
    </row>
    <row r="26" spans="1:5" ht="17.25">
      <c r="A26" s="37" t="s">
        <v>140</v>
      </c>
      <c r="B26" s="92">
        <v>51</v>
      </c>
      <c r="C26" s="89"/>
      <c r="D26" s="84">
        <v>149886921</v>
      </c>
      <c r="E26" s="84">
        <v>1136856662</v>
      </c>
    </row>
    <row r="27" spans="1:5" ht="17.25">
      <c r="A27" s="37" t="s">
        <v>141</v>
      </c>
      <c r="B27" s="92">
        <v>52</v>
      </c>
      <c r="C27" s="89"/>
      <c r="D27" s="84">
        <v>0</v>
      </c>
      <c r="E27" s="84">
        <v>0</v>
      </c>
    </row>
    <row r="28" spans="1:7" ht="18">
      <c r="A28" s="87" t="s">
        <v>142</v>
      </c>
      <c r="B28" s="86">
        <v>60</v>
      </c>
      <c r="C28" s="92"/>
      <c r="D28" s="90">
        <f>D25-D26</f>
        <v>918533945</v>
      </c>
      <c r="E28" s="90">
        <f>E25-E26</f>
        <v>6981348074</v>
      </c>
      <c r="G28" s="90"/>
    </row>
    <row r="29" spans="1:5" ht="18">
      <c r="A29" s="99" t="s">
        <v>143</v>
      </c>
      <c r="B29" s="100">
        <v>70</v>
      </c>
      <c r="C29" s="101"/>
      <c r="D29" s="300">
        <v>91.853</v>
      </c>
      <c r="E29" s="300">
        <v>698.135</v>
      </c>
    </row>
    <row r="30" spans="1:5" ht="18">
      <c r="A30" s="87"/>
      <c r="B30" s="86"/>
      <c r="C30" s="92"/>
      <c r="D30" s="90"/>
      <c r="E30" s="90"/>
    </row>
    <row r="31" spans="1:5" ht="17.25">
      <c r="A31" s="17"/>
      <c r="B31" s="17"/>
      <c r="C31" s="302" t="s">
        <v>448</v>
      </c>
      <c r="D31" s="302"/>
      <c r="E31" s="302"/>
    </row>
    <row r="32" spans="1:5" ht="18">
      <c r="A32" s="102" t="str">
        <f>'[2]thongtin'!B6</f>
        <v>Ngöôøi laäp bieåu</v>
      </c>
      <c r="B32" s="102" t="str">
        <f>'[2]thongtin'!B7</f>
        <v>Keá toaùn tröôûng</v>
      </c>
      <c r="C32" s="17"/>
      <c r="D32" s="7"/>
      <c r="E32" s="79" t="str">
        <f>'[2]thongtin'!B8</f>
        <v>Toång Giaùm Ñoác</v>
      </c>
    </row>
    <row r="33" spans="1:5" ht="18">
      <c r="A33" s="32"/>
      <c r="B33" s="32"/>
      <c r="C33" s="32"/>
      <c r="D33" s="79"/>
      <c r="E33" s="79"/>
    </row>
    <row r="34" spans="1:5" ht="18">
      <c r="A34" s="32"/>
      <c r="B34" s="32"/>
      <c r="C34" s="32"/>
      <c r="D34" s="79"/>
      <c r="E34" s="79"/>
    </row>
    <row r="35" spans="1:5" ht="18">
      <c r="A35" s="32"/>
      <c r="B35" s="32"/>
      <c r="C35" s="32"/>
      <c r="D35" s="79"/>
      <c r="E35" s="79"/>
    </row>
    <row r="36" spans="1:5" ht="18">
      <c r="A36" s="102" t="str">
        <f>'[2]thongtin'!C6</f>
        <v>Phaïm Thanh Quyeân</v>
      </c>
      <c r="B36" s="102" t="str">
        <f>'[2]thongtin'!C7</f>
        <v>Nguyeãn Thò Thu Haèng</v>
      </c>
      <c r="C36" s="32"/>
      <c r="D36" s="79"/>
      <c r="E36" s="79" t="str">
        <f>'[2]thongtin'!C8</f>
        <v>Phaïm Vuõ Thöôûng</v>
      </c>
    </row>
    <row r="37" spans="1:5" ht="18">
      <c r="A37" s="32"/>
      <c r="B37" s="32"/>
      <c r="C37" s="32"/>
      <c r="D37" s="79"/>
      <c r="E37" s="79"/>
    </row>
  </sheetData>
  <mergeCells count="8">
    <mergeCell ref="C31:E31"/>
    <mergeCell ref="A4:E4"/>
    <mergeCell ref="A5:E5"/>
    <mergeCell ref="A8:A9"/>
    <mergeCell ref="B8:B9"/>
    <mergeCell ref="C8:C9"/>
    <mergeCell ref="D8:D9"/>
    <mergeCell ref="E8:E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Anh</dc:creator>
  <cp:keywords/>
  <dc:description/>
  <cp:lastModifiedBy>The Anh</cp:lastModifiedBy>
  <dcterms:created xsi:type="dcterms:W3CDTF">2007-10-23T03:37:48Z</dcterms:created>
  <dcterms:modified xsi:type="dcterms:W3CDTF">2007-10-26T03:31:46Z</dcterms:modified>
  <cp:category/>
  <cp:version/>
  <cp:contentType/>
  <cp:contentStatus/>
</cp:coreProperties>
</file>